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Digital\Oct-Dic\"/>
    </mc:Choice>
  </mc:AlternateContent>
  <bookViews>
    <workbookView xWindow="0" yWindow="0" windowWidth="28800" windowHeight="12480" tabRatio="885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CFG!$A$3:$H$40</definedName>
    <definedName name="_xlnm._FilterDatabase" localSheetId="0" hidden="1">COG!$A$3:$H$76</definedName>
  </definedNames>
  <calcPr calcId="152511"/>
</workbook>
</file>

<file path=xl/calcChain.xml><?xml version="1.0" encoding="utf-8"?>
<calcChain xmlns="http://schemas.openxmlformats.org/spreadsheetml/2006/main">
  <c r="D21" i="5" l="1"/>
  <c r="D7" i="4"/>
  <c r="D24" i="6"/>
  <c r="D26" i="6"/>
  <c r="D22" i="6"/>
  <c r="D15" i="6"/>
  <c r="D55" i="6"/>
  <c r="D45" i="6"/>
  <c r="D6" i="6"/>
  <c r="G8" i="4" l="1"/>
  <c r="F8" i="4"/>
  <c r="G9" i="4"/>
  <c r="F9" i="4"/>
  <c r="G49" i="6"/>
  <c r="G45" i="6"/>
  <c r="G44" i="6"/>
  <c r="F49" i="6"/>
  <c r="F45" i="6"/>
  <c r="F44" i="6"/>
  <c r="G6" i="6"/>
  <c r="G32" i="6"/>
  <c r="G24" i="6"/>
  <c r="G9" i="6"/>
  <c r="E21" i="5" l="1"/>
  <c r="D9" i="4"/>
  <c r="G23" i="6"/>
  <c r="G57" i="6"/>
  <c r="G53" i="6"/>
  <c r="G43" i="6"/>
  <c r="G33" i="6"/>
  <c r="G13" i="6"/>
  <c r="D44" i="6"/>
  <c r="D52" i="6"/>
  <c r="G69" i="6" l="1"/>
  <c r="G65" i="6"/>
  <c r="G5" i="6"/>
  <c r="F42" i="5" l="1"/>
  <c r="G42" i="5"/>
  <c r="E8" i="4"/>
  <c r="E9" i="4"/>
  <c r="H9" i="4" s="1"/>
  <c r="H33" i="6" l="1"/>
  <c r="H34" i="6"/>
  <c r="H35" i="6"/>
  <c r="H36" i="6"/>
  <c r="H37" i="6"/>
  <c r="H38" i="6"/>
  <c r="H39" i="6"/>
  <c r="H40" i="6"/>
  <c r="H41" i="6"/>
  <c r="H42" i="6"/>
  <c r="H54" i="6"/>
  <c r="H56" i="6"/>
  <c r="H57" i="6"/>
  <c r="H58" i="6"/>
  <c r="H59" i="6"/>
  <c r="H60" i="6"/>
  <c r="H61" i="6"/>
  <c r="E7" i="4" l="1"/>
  <c r="H7" i="4" s="1"/>
  <c r="H8" i="4"/>
  <c r="G16" i="4"/>
  <c r="F16" i="4"/>
  <c r="D16" i="4"/>
  <c r="C16" i="4"/>
  <c r="D42" i="5"/>
  <c r="C42" i="5"/>
  <c r="H21" i="5"/>
  <c r="H42" i="5" s="1"/>
  <c r="E8" i="8"/>
  <c r="H8" i="8" s="1"/>
  <c r="E6" i="8"/>
  <c r="H6" i="8" s="1"/>
  <c r="G16" i="8"/>
  <c r="F16" i="8"/>
  <c r="D16" i="8"/>
  <c r="C16" i="8"/>
  <c r="H76" i="6"/>
  <c r="H75" i="6"/>
  <c r="H74" i="6"/>
  <c r="H73" i="6"/>
  <c r="H72" i="6"/>
  <c r="H71" i="6"/>
  <c r="H70" i="6"/>
  <c r="H69" i="6"/>
  <c r="H68" i="6"/>
  <c r="H67" i="6"/>
  <c r="H66" i="6"/>
  <c r="H65" i="6"/>
  <c r="H64" i="6"/>
  <c r="H63" i="6"/>
  <c r="H62" i="6"/>
  <c r="E76" i="6"/>
  <c r="E75" i="6"/>
  <c r="E74" i="6"/>
  <c r="E73" i="6"/>
  <c r="E72" i="6"/>
  <c r="E71" i="6"/>
  <c r="E70" i="6"/>
  <c r="E69" i="6"/>
  <c r="E68" i="6"/>
  <c r="E67" i="6"/>
  <c r="E66" i="6"/>
  <c r="E65" i="6"/>
  <c r="E64" i="6"/>
  <c r="E63" i="6"/>
  <c r="E62" i="6"/>
  <c r="E61" i="6"/>
  <c r="E60" i="6"/>
  <c r="E59" i="6"/>
  <c r="E58" i="6"/>
  <c r="E57" i="6"/>
  <c r="E56" i="6"/>
  <c r="E55" i="6"/>
  <c r="H55" i="6" s="1"/>
  <c r="E54" i="6"/>
  <c r="E52" i="6"/>
  <c r="H52" i="6" s="1"/>
  <c r="E51" i="6"/>
  <c r="H51" i="6" s="1"/>
  <c r="E50" i="6"/>
  <c r="H50" i="6" s="1"/>
  <c r="E49" i="6"/>
  <c r="H49" i="6" s="1"/>
  <c r="E48" i="6"/>
  <c r="H48" i="6" s="1"/>
  <c r="E47" i="6"/>
  <c r="H47" i="6" s="1"/>
  <c r="E46" i="6"/>
  <c r="H46" i="6" s="1"/>
  <c r="E45" i="6"/>
  <c r="H45" i="6" s="1"/>
  <c r="E44" i="6"/>
  <c r="H44" i="6" s="1"/>
  <c r="E42" i="6"/>
  <c r="E41" i="6"/>
  <c r="E40" i="6"/>
  <c r="E39" i="6"/>
  <c r="E38" i="6"/>
  <c r="E37" i="6"/>
  <c r="E36" i="6"/>
  <c r="E35" i="6"/>
  <c r="E34" i="6"/>
  <c r="E33" i="6"/>
  <c r="E32" i="6"/>
  <c r="H32" i="6" s="1"/>
  <c r="E31" i="6"/>
  <c r="H31" i="6" s="1"/>
  <c r="E30" i="6"/>
  <c r="H30" i="6" s="1"/>
  <c r="E29" i="6"/>
  <c r="H29" i="6" s="1"/>
  <c r="E28" i="6"/>
  <c r="H28" i="6" s="1"/>
  <c r="E27" i="6"/>
  <c r="H27" i="6" s="1"/>
  <c r="E26" i="6"/>
  <c r="H26" i="6" s="1"/>
  <c r="E25" i="6"/>
  <c r="H25" i="6" s="1"/>
  <c r="E24" i="6"/>
  <c r="H24" i="6" s="1"/>
  <c r="E22" i="6"/>
  <c r="H22" i="6" s="1"/>
  <c r="E21" i="6"/>
  <c r="H21" i="6" s="1"/>
  <c r="E20" i="6"/>
  <c r="H20" i="6" s="1"/>
  <c r="E19" i="6"/>
  <c r="H19" i="6" s="1"/>
  <c r="E18" i="6"/>
  <c r="H18" i="6" s="1"/>
  <c r="E17" i="6"/>
  <c r="H17" i="6" s="1"/>
  <c r="E16" i="6"/>
  <c r="H16" i="6" s="1"/>
  <c r="E15" i="6"/>
  <c r="H15" i="6" s="1"/>
  <c r="E14" i="6"/>
  <c r="H14" i="6" s="1"/>
  <c r="E12" i="6"/>
  <c r="H12" i="6" s="1"/>
  <c r="E11" i="6"/>
  <c r="H11" i="6" s="1"/>
  <c r="E10" i="6"/>
  <c r="H10" i="6" s="1"/>
  <c r="E9" i="6"/>
  <c r="H9" i="6" s="1"/>
  <c r="E8" i="6"/>
  <c r="H8" i="6" s="1"/>
  <c r="E7" i="6"/>
  <c r="H7" i="6" s="1"/>
  <c r="E6" i="6"/>
  <c r="H6" i="6" s="1"/>
  <c r="F69" i="6"/>
  <c r="D69" i="6"/>
  <c r="C69" i="6"/>
  <c r="F65" i="6"/>
  <c r="D65" i="6"/>
  <c r="C65" i="6"/>
  <c r="F57" i="6"/>
  <c r="D57" i="6"/>
  <c r="C57" i="6"/>
  <c r="F53" i="6"/>
  <c r="D53" i="6"/>
  <c r="C53" i="6"/>
  <c r="F43" i="6"/>
  <c r="D43" i="6"/>
  <c r="C43" i="6"/>
  <c r="F33" i="6"/>
  <c r="D33" i="6"/>
  <c r="C33" i="6"/>
  <c r="F23" i="6"/>
  <c r="D23" i="6"/>
  <c r="C23" i="6"/>
  <c r="F13" i="6"/>
  <c r="D13" i="6"/>
  <c r="C13" i="6"/>
  <c r="F5" i="6"/>
  <c r="D5" i="6"/>
  <c r="C5" i="6"/>
  <c r="G77" i="6"/>
  <c r="E5" i="6" l="1"/>
  <c r="H5" i="6" s="1"/>
  <c r="E53" i="6"/>
  <c r="H53" i="6" s="1"/>
  <c r="E16" i="8"/>
  <c r="E23" i="6"/>
  <c r="H23" i="6" s="1"/>
  <c r="E13" i="6"/>
  <c r="H13" i="6" s="1"/>
  <c r="F77" i="6"/>
  <c r="E42" i="5"/>
  <c r="E16" i="4"/>
  <c r="H16" i="4"/>
  <c r="H16" i="8"/>
  <c r="E43" i="6"/>
  <c r="H43" i="6" s="1"/>
  <c r="C77" i="6"/>
  <c r="D77" i="6"/>
  <c r="E77" i="6" l="1"/>
  <c r="H77" i="6" s="1"/>
</calcChain>
</file>

<file path=xl/sharedStrings.xml><?xml version="1.0" encoding="utf-8"?>
<sst xmlns="http://schemas.openxmlformats.org/spreadsheetml/2006/main" count="203" uniqueCount="141">
  <si>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</si>
  <si>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</si>
  <si>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</si>
  <si>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</si>
  <si>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</si>
  <si>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</si>
  <si>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</si>
  <si>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</si>
  <si>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</si>
  <si>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</si>
  <si>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</si>
  <si>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</si>
  <si>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</si>
  <si>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</si>
  <si>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</si>
  <si>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</si>
  <si>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</si>
  <si>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</si>
  <si>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</si>
  <si>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</si>
  <si>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</si>
  <si>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</si>
  <si>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</si>
  <si>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</si>
  <si>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</si>
  <si>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</si>
  <si>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</si>
  <si>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</si>
  <si>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</si>
  <si>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</si>
  <si>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</si>
  <si>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</si>
  <si>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</si>
  <si>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</si>
  <si>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</si>
  <si>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</si>
  <si>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</si>
  <si>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</si>
  <si>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</si>
  <si>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</si>
  <si>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</si>
  <si>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</si>
  <si>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</si>
  <si>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</si>
  <si>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</si>
  <si>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</si>
  <si>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</si>
  <si>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</si>
  <si>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</si>
  <si>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</si>
  <si>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</si>
  <si>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</si>
  <si>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</si>
  <si>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Dependencia o Unidad Administrativa 4</t>
  </si>
  <si>
    <t>Dependencia o Unidad Administrativa 6</t>
  </si>
  <si>
    <t>Dependencia o Unidad Administrativa 7</t>
  </si>
  <si>
    <t>Dependencia o Unidad Administrativa 8</t>
  </si>
  <si>
    <t>Dependencia o Unidad Administrativa xx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</si>
  <si>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</si>
  <si>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</si>
  <si>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</si>
  <si>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</si>
  <si>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</si>
  <si>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</si>
  <si>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</si>
  <si>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</si>
  <si>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</si>
  <si>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</si>
  <si>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</si>
  <si>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</si>
  <si>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</si>
  <si>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</si>
  <si>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</si>
  <si>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</si>
  <si>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</si>
  <si>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</si>
  <si>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</si>
  <si>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</si>
  <si>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</si>
  <si>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</si>
  <si>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</si>
  <si>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</si>
  <si>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</si>
  <si>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</si>
  <si>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</si>
  <si>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</si>
  <si>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</si>
  <si>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</si>
  <si>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</si>
  <si>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</si>
  <si>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</si>
  <si>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</si>
  <si>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</si>
  <si>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</si>
  <si>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</si>
  <si>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</si>
  <si>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</si>
  <si>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</si>
  <si>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</si>
  <si>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</si>
  <si>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</si>
  <si>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</si>
  <si>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</si>
  <si>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</si>
  <si>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</si>
  <si>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</si>
  <si>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</si>
  <si>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</si>
  <si>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</si>
  <si>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</si>
  <si>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</si>
  <si>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</si>
  <si>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</si>
  <si>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</si>
  <si>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</si>
  <si>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</si>
  <si>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</si>
  <si>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</si>
  <si>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</si>
  <si>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</si>
  <si>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</si>
  <si>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</si>
  <si>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</si>
  <si>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</si>
  <si>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</si>
  <si>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</si>
  <si>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</si>
  <si>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</si>
  <si>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</si>
  <si>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</si>
  <si>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</si>
  <si>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</si>
  <si>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</si>
  <si>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*</t>
  </si>
  <si>
    <t>Centro de Ciencias Explora</t>
  </si>
  <si>
    <t>Centros del Saber</t>
  </si>
  <si>
    <t>Estacionamiento</t>
  </si>
  <si>
    <t>Patronato de Explora
Estado Analítico del Ejercicio del Presupuesto de Egresos
Clasificación Funcional (Finalidad y Función)
Del 01 de Enero al 31 de Diciembre de 2020</t>
  </si>
  <si>
    <t>Patronato de Explora
Estado Analítico del Ejercicio del Presupuesto de Egresos
Clasificación Administrativa
Del 01 de Enero al 31 de Diciembre de 2020</t>
  </si>
  <si>
    <t>Patronato de Explora
Estado Analítico del Ejercicio del Presupuesto de Egresos
Clasificación Económica (por Tipo de Gasto)
Del 01 de Enero al 31 de Diciembre de 2020</t>
  </si>
  <si>
    <t>Patronato de Explora
Estado Analítico del Ejercicio del Presupuesto de Egresos
Clasificación por Objeto del Gasto (Capítulo y Concepto)
Del 01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</si>
</sst>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63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left"/>
      <protection locked="0"/>
    </xf>
    <xf numFmtId="4" fontId="2" fillId="0" borderId="13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2" fillId="0" borderId="6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2" fillId="0" borderId="14" xfId="0" applyFont="1" applyBorder="1" applyProtection="1">
      <protection locked="0"/>
    </xf>
    <xf numFmtId="0" fontId="2" fillId="0" borderId="4" xfId="0" applyFont="1" applyFill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2" fillId="0" borderId="7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6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2" fillId="0" borderId="13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6" fillId="0" borderId="9" xfId="0" applyFont="1" applyFill="1" applyBorder="1" applyProtection="1">
      <protection locked="0"/>
    </xf>
    <xf numFmtId="0" fontId="6" fillId="0" borderId="10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left"/>
    </xf>
    <xf numFmtId="4" fontId="0" fillId="0" borderId="0" xfId="0" applyNumberFormat="1" applyProtection="1"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3" xfId="9" applyNumberFormat="1" applyFont="1" applyFill="1" applyBorder="1" applyAlignment="1">
      <alignment horizontal="center" vertical="center" wrapText="1"/>
    </xf>
    <xf numFmtId="4" fontId="6" fillId="2" borderId="14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</xdr:rowOff>
    </xdr:from>
    <xdr:ext cx="1752600" cy="636778"/>
    <xdr:pic>
      <xdr:nvPicPr>
        <xdr:cNvPr id="2" name="1 Imagen" descr="Resultado de imagen para explora centro de ciencia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752600" cy="6367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1590675</xdr:colOff>
      <xdr:row>1</xdr:row>
      <xdr:rowOff>8128</xdr:rowOff>
    </xdr:to>
    <xdr:pic>
      <xdr:nvPicPr>
        <xdr:cNvPr id="2" name="1 Imagen" descr="Resultado de imagen para explora centro de ciencia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52600" cy="6367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1371600</xdr:colOff>
      <xdr:row>0</xdr:row>
      <xdr:rowOff>557181</xdr:rowOff>
    </xdr:to>
    <xdr:pic>
      <xdr:nvPicPr>
        <xdr:cNvPr id="2" name="1 Imagen" descr="Resultado de imagen para explora centro de ciencia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33525" cy="5571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1476375</xdr:colOff>
      <xdr:row>1</xdr:row>
      <xdr:rowOff>8128</xdr:rowOff>
    </xdr:to>
    <xdr:pic>
      <xdr:nvPicPr>
        <xdr:cNvPr id="2" name="1 Imagen" descr="Resultado de imagen para explora centro de ciencia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52600" cy="6367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showGridLines="0" tabSelected="1" workbookViewId="0">
      <selection activeCell="D79" sqref="D79"/>
    </sheetView>
  </sheetViews>
  <sheetFormatPr baseColWidth="10" defaultRowHeight="11.25" x14ac:dyDescent="0.2"/>
  <cols>
    <col min="1" max="1" width="5.8320312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9" ht="50.1" customHeight="1" x14ac:dyDescent="0.2">
      <c r="A1" s="52" t="s">
        <v>140</v>
      </c>
      <c r="B1" s="53"/>
      <c r="C1" s="53"/>
      <c r="D1" s="53"/>
      <c r="E1" s="53"/>
      <c r="F1" s="53"/>
      <c r="G1" s="53"/>
      <c r="H1" s="54"/>
    </row>
    <row r="2" spans="1:9" x14ac:dyDescent="0.2">
      <c r="A2" s="57" t="s">
        <v>59</v>
      </c>
      <c r="B2" s="58"/>
      <c r="C2" s="52" t="s">
        <v>65</v>
      </c>
      <c r="D2" s="53"/>
      <c r="E2" s="53"/>
      <c r="F2" s="53"/>
      <c r="G2" s="54"/>
      <c r="H2" s="55" t="s">
        <v>64</v>
      </c>
    </row>
    <row r="3" spans="1:9" ht="24.95" customHeight="1" x14ac:dyDescent="0.2">
      <c r="A3" s="59"/>
      <c r="B3" s="60"/>
      <c r="C3" s="9" t="s">
        <v>60</v>
      </c>
      <c r="D3" s="9" t="s">
        <v>130</v>
      </c>
      <c r="E3" s="9" t="s">
        <v>61</v>
      </c>
      <c r="F3" s="9" t="s">
        <v>62</v>
      </c>
      <c r="G3" s="9" t="s">
        <v>63</v>
      </c>
      <c r="H3" s="56"/>
    </row>
    <row r="4" spans="1:9" x14ac:dyDescent="0.2">
      <c r="A4" s="61"/>
      <c r="B4" s="62"/>
      <c r="C4" s="10">
        <v>1</v>
      </c>
      <c r="D4" s="10">
        <v>2</v>
      </c>
      <c r="E4" s="10" t="s">
        <v>131</v>
      </c>
      <c r="F4" s="10">
        <v>4</v>
      </c>
      <c r="G4" s="10">
        <v>5</v>
      </c>
      <c r="H4" s="10" t="s">
        <v>132</v>
      </c>
    </row>
    <row r="5" spans="1:9" x14ac:dyDescent="0.2">
      <c r="A5" s="50" t="s">
        <v>66</v>
      </c>
      <c r="B5" s="7"/>
      <c r="C5" s="14">
        <f>SUM(C6:C12)</f>
        <v>16291468.268610481</v>
      </c>
      <c r="D5" s="14">
        <f>SUM(D6:D12)</f>
        <v>10115342.5</v>
      </c>
      <c r="E5" s="14">
        <f>+C5+D5</f>
        <v>26406810.768610481</v>
      </c>
      <c r="F5" s="14">
        <f t="shared" ref="F5:G5" si="0">SUM(F6:F12)</f>
        <v>15307545.23</v>
      </c>
      <c r="G5" s="14">
        <f t="shared" si="0"/>
        <v>14892502.190000001</v>
      </c>
      <c r="H5" s="14">
        <f>+E5-F5</f>
        <v>11099265.538610481</v>
      </c>
    </row>
    <row r="6" spans="1:9" x14ac:dyDescent="0.2">
      <c r="A6" s="5"/>
      <c r="B6" s="11" t="s">
        <v>75</v>
      </c>
      <c r="C6" s="15">
        <v>6119415.6612223154</v>
      </c>
      <c r="D6" s="15">
        <f>6809148.5+3306194-158841.34</f>
        <v>9956501.1600000001</v>
      </c>
      <c r="E6" s="15">
        <f t="shared" ref="E6:E69" si="1">+C6+D6</f>
        <v>16075916.821222316</v>
      </c>
      <c r="F6" s="15">
        <v>7511808.8600000003</v>
      </c>
      <c r="G6" s="15">
        <f>7511808.86-39363.59</f>
        <v>7472445.2700000005</v>
      </c>
      <c r="H6" s="15">
        <f t="shared" ref="H6:H69" si="2">+E6-F6</f>
        <v>8564107.9612223171</v>
      </c>
    </row>
    <row r="7" spans="1:9" x14ac:dyDescent="0.2">
      <c r="A7" s="5"/>
      <c r="B7" s="11" t="s">
        <v>76</v>
      </c>
      <c r="C7" s="15">
        <v>1491499.5814273951</v>
      </c>
      <c r="D7" s="15">
        <v>158841.34</v>
      </c>
      <c r="E7" s="15">
        <f t="shared" si="1"/>
        <v>1650340.9214273952</v>
      </c>
      <c r="F7" s="15">
        <v>1650340.92</v>
      </c>
      <c r="G7" s="15">
        <v>1650340.92</v>
      </c>
      <c r="H7" s="15">
        <f t="shared" si="2"/>
        <v>1.4273952692747116E-3</v>
      </c>
    </row>
    <row r="8" spans="1:9" x14ac:dyDescent="0.2">
      <c r="A8" s="5"/>
      <c r="B8" s="11" t="s">
        <v>77</v>
      </c>
      <c r="C8" s="15">
        <v>1120730.1436425205</v>
      </c>
      <c r="D8" s="15"/>
      <c r="E8" s="15">
        <f t="shared" si="1"/>
        <v>1120730.1436425205</v>
      </c>
      <c r="F8" s="15">
        <v>777900.19</v>
      </c>
      <c r="G8" s="15">
        <v>777900.19</v>
      </c>
      <c r="H8" s="15">
        <f t="shared" si="2"/>
        <v>342829.95364252059</v>
      </c>
    </row>
    <row r="9" spans="1:9" x14ac:dyDescent="0.2">
      <c r="A9" s="5"/>
      <c r="B9" s="11" t="s">
        <v>35</v>
      </c>
      <c r="C9" s="15">
        <v>3984231.6088</v>
      </c>
      <c r="D9" s="15"/>
      <c r="E9" s="15">
        <f t="shared" si="1"/>
        <v>3984231.6088</v>
      </c>
      <c r="F9" s="15">
        <v>2605619.64</v>
      </c>
      <c r="G9" s="15">
        <f>2605619.64-375679.45</f>
        <v>2229940.19</v>
      </c>
      <c r="H9" s="15">
        <f t="shared" si="2"/>
        <v>1378611.9687999999</v>
      </c>
      <c r="I9" s="1" t="s">
        <v>133</v>
      </c>
    </row>
    <row r="10" spans="1:9" x14ac:dyDescent="0.2">
      <c r="A10" s="5"/>
      <c r="B10" s="11" t="s">
        <v>78</v>
      </c>
      <c r="C10" s="15">
        <v>2023555.8601192718</v>
      </c>
      <c r="D10" s="15"/>
      <c r="E10" s="15">
        <f t="shared" si="1"/>
        <v>2023555.8601192718</v>
      </c>
      <c r="F10" s="15">
        <v>1281315.96</v>
      </c>
      <c r="G10" s="15">
        <v>1281315.96</v>
      </c>
      <c r="H10" s="15">
        <f t="shared" si="2"/>
        <v>742239.90011927183</v>
      </c>
    </row>
    <row r="11" spans="1:9" x14ac:dyDescent="0.2">
      <c r="A11" s="5"/>
      <c r="B11" s="11" t="s">
        <v>36</v>
      </c>
      <c r="C11" s="15"/>
      <c r="D11" s="15"/>
      <c r="E11" s="15">
        <f t="shared" si="1"/>
        <v>0</v>
      </c>
      <c r="F11" s="15"/>
      <c r="G11" s="15"/>
      <c r="H11" s="15">
        <f t="shared" si="2"/>
        <v>0</v>
      </c>
    </row>
    <row r="12" spans="1:9" x14ac:dyDescent="0.2">
      <c r="A12" s="5"/>
      <c r="B12" s="11" t="s">
        <v>79</v>
      </c>
      <c r="C12" s="15">
        <v>1552035.4133989788</v>
      </c>
      <c r="D12" s="15"/>
      <c r="E12" s="15">
        <f t="shared" si="1"/>
        <v>1552035.4133989788</v>
      </c>
      <c r="F12" s="15">
        <v>1480559.66</v>
      </c>
      <c r="G12" s="15">
        <v>1480559.66</v>
      </c>
      <c r="H12" s="15">
        <f t="shared" si="2"/>
        <v>71475.75339897885</v>
      </c>
    </row>
    <row r="13" spans="1:9" x14ac:dyDescent="0.2">
      <c r="A13" s="50" t="s">
        <v>67</v>
      </c>
      <c r="B13" s="7"/>
      <c r="C13" s="15">
        <f>SUM(C14:C22)</f>
        <v>4601272.9799999995</v>
      </c>
      <c r="D13" s="15">
        <f>SUM(D14:D22)</f>
        <v>577044.09000000008</v>
      </c>
      <c r="E13" s="15">
        <f t="shared" si="1"/>
        <v>5178317.0699999994</v>
      </c>
      <c r="F13" s="15">
        <f t="shared" ref="F13" si="3">SUM(F14:F22)</f>
        <v>1260520.3799999999</v>
      </c>
      <c r="G13" s="15">
        <f t="shared" ref="G13" si="4">SUM(G14:G22)</f>
        <v>1260520.3799999999</v>
      </c>
      <c r="H13" s="15">
        <f t="shared" si="2"/>
        <v>3917796.6899999995</v>
      </c>
    </row>
    <row r="14" spans="1:9" x14ac:dyDescent="0.2">
      <c r="A14" s="5"/>
      <c r="B14" s="11" t="s">
        <v>80</v>
      </c>
      <c r="C14" s="15">
        <v>1049786.8399999999</v>
      </c>
      <c r="D14" s="15"/>
      <c r="E14" s="15">
        <f t="shared" si="1"/>
        <v>1049786.8399999999</v>
      </c>
      <c r="F14" s="15">
        <v>451924.98</v>
      </c>
      <c r="G14" s="15">
        <v>451924.98</v>
      </c>
      <c r="H14" s="15">
        <f t="shared" si="2"/>
        <v>597861.85999999987</v>
      </c>
    </row>
    <row r="15" spans="1:9" x14ac:dyDescent="0.2">
      <c r="A15" s="5"/>
      <c r="B15" s="11" t="s">
        <v>81</v>
      </c>
      <c r="C15" s="15">
        <v>133064.26</v>
      </c>
      <c r="D15" s="15">
        <f>577044.09-10000-1907.2-45000</f>
        <v>520136.89</v>
      </c>
      <c r="E15" s="15">
        <f t="shared" si="1"/>
        <v>653201.15</v>
      </c>
      <c r="F15" s="15">
        <v>216.03</v>
      </c>
      <c r="G15" s="15">
        <v>216.03</v>
      </c>
      <c r="H15" s="15">
        <f t="shared" si="2"/>
        <v>652985.12</v>
      </c>
    </row>
    <row r="16" spans="1:9" x14ac:dyDescent="0.2">
      <c r="A16" s="5"/>
      <c r="B16" s="11" t="s">
        <v>82</v>
      </c>
      <c r="C16" s="15">
        <v>2213500</v>
      </c>
      <c r="D16" s="15"/>
      <c r="E16" s="15">
        <f t="shared" si="1"/>
        <v>2213500</v>
      </c>
      <c r="F16" s="15">
        <v>415300.07</v>
      </c>
      <c r="G16" s="15">
        <v>415300.07</v>
      </c>
      <c r="H16" s="15">
        <f t="shared" si="2"/>
        <v>1798199.93</v>
      </c>
    </row>
    <row r="17" spans="1:9" x14ac:dyDescent="0.2">
      <c r="A17" s="5"/>
      <c r="B17" s="11" t="s">
        <v>83</v>
      </c>
      <c r="C17" s="15">
        <v>545000</v>
      </c>
      <c r="D17" s="15"/>
      <c r="E17" s="15">
        <f t="shared" si="1"/>
        <v>545000</v>
      </c>
      <c r="F17" s="15"/>
      <c r="G17" s="15"/>
      <c r="H17" s="15">
        <f t="shared" si="2"/>
        <v>545000</v>
      </c>
    </row>
    <row r="18" spans="1:9" x14ac:dyDescent="0.2">
      <c r="A18" s="5"/>
      <c r="B18" s="11" t="s">
        <v>84</v>
      </c>
      <c r="C18" s="15">
        <v>23800</v>
      </c>
      <c r="D18" s="15"/>
      <c r="E18" s="15">
        <f t="shared" si="1"/>
        <v>23800</v>
      </c>
      <c r="F18" s="15">
        <v>17151.34</v>
      </c>
      <c r="G18" s="15">
        <v>17151.34</v>
      </c>
      <c r="H18" s="15">
        <f t="shared" si="2"/>
        <v>6648.66</v>
      </c>
    </row>
    <row r="19" spans="1:9" x14ac:dyDescent="0.2">
      <c r="A19" s="5"/>
      <c r="B19" s="11" t="s">
        <v>85</v>
      </c>
      <c r="C19" s="15">
        <v>154121.88000000006</v>
      </c>
      <c r="D19" s="15">
        <v>1907.2</v>
      </c>
      <c r="E19" s="15">
        <f t="shared" si="1"/>
        <v>156029.08000000007</v>
      </c>
      <c r="F19" s="15">
        <v>156029.07999999999</v>
      </c>
      <c r="G19" s="15">
        <v>156029.07999999999</v>
      </c>
      <c r="H19" s="15">
        <f t="shared" si="2"/>
        <v>0</v>
      </c>
    </row>
    <row r="20" spans="1:9" x14ac:dyDescent="0.2">
      <c r="A20" s="5"/>
      <c r="B20" s="11" t="s">
        <v>86</v>
      </c>
      <c r="C20" s="15">
        <v>318000</v>
      </c>
      <c r="D20" s="15"/>
      <c r="E20" s="15">
        <f t="shared" si="1"/>
        <v>318000</v>
      </c>
      <c r="F20" s="15">
        <v>1200</v>
      </c>
      <c r="G20" s="15">
        <v>1200</v>
      </c>
      <c r="H20" s="15">
        <f t="shared" si="2"/>
        <v>316800</v>
      </c>
    </row>
    <row r="21" spans="1:9" x14ac:dyDescent="0.2">
      <c r="A21" s="5"/>
      <c r="B21" s="11" t="s">
        <v>87</v>
      </c>
      <c r="C21" s="15"/>
      <c r="D21" s="15"/>
      <c r="E21" s="15">
        <f t="shared" si="1"/>
        <v>0</v>
      </c>
      <c r="F21" s="15"/>
      <c r="G21" s="15"/>
      <c r="H21" s="15">
        <f t="shared" si="2"/>
        <v>0</v>
      </c>
    </row>
    <row r="22" spans="1:9" x14ac:dyDescent="0.2">
      <c r="A22" s="5"/>
      <c r="B22" s="11" t="s">
        <v>88</v>
      </c>
      <c r="C22" s="15">
        <v>164000</v>
      </c>
      <c r="D22" s="15">
        <f>10000+45000</f>
        <v>55000</v>
      </c>
      <c r="E22" s="15">
        <f t="shared" si="1"/>
        <v>219000</v>
      </c>
      <c r="F22" s="15">
        <v>218698.88</v>
      </c>
      <c r="G22" s="15">
        <v>218698.88</v>
      </c>
      <c r="H22" s="15">
        <f t="shared" si="2"/>
        <v>301.11999999999534</v>
      </c>
    </row>
    <row r="23" spans="1:9" x14ac:dyDescent="0.2">
      <c r="A23" s="50" t="s">
        <v>68</v>
      </c>
      <c r="B23" s="7"/>
      <c r="C23" s="15">
        <f>SUM(C24:C32)</f>
        <v>11304570.211389512</v>
      </c>
      <c r="D23" s="15">
        <f>SUM(D24:D32)</f>
        <v>10437878</v>
      </c>
      <c r="E23" s="15">
        <f t="shared" si="1"/>
        <v>21742448.211389512</v>
      </c>
      <c r="F23" s="15">
        <f t="shared" ref="F23" si="5">SUM(F24:F32)</f>
        <v>10066886.719999999</v>
      </c>
      <c r="G23" s="15">
        <f t="shared" ref="G23" si="6">SUM(G24:G32)</f>
        <v>10002002.719999999</v>
      </c>
      <c r="H23" s="15">
        <f t="shared" si="2"/>
        <v>11675561.491389513</v>
      </c>
    </row>
    <row r="24" spans="1:9" x14ac:dyDescent="0.2">
      <c r="A24" s="5"/>
      <c r="B24" s="11" t="s">
        <v>89</v>
      </c>
      <c r="C24" s="15">
        <v>1904171.0699999998</v>
      </c>
      <c r="D24" s="15">
        <f>9105878-81000-800000</f>
        <v>8224878</v>
      </c>
      <c r="E24" s="15">
        <f t="shared" si="1"/>
        <v>10129049.07</v>
      </c>
      <c r="F24" s="15">
        <v>938476.95</v>
      </c>
      <c r="G24" s="15">
        <f>938476.95-38518</f>
        <v>899958.95</v>
      </c>
      <c r="H24" s="15">
        <f t="shared" si="2"/>
        <v>9190572.120000001</v>
      </c>
      <c r="I24" s="1" t="s">
        <v>133</v>
      </c>
    </row>
    <row r="25" spans="1:9" x14ac:dyDescent="0.2">
      <c r="A25" s="5"/>
      <c r="B25" s="11" t="s">
        <v>90</v>
      </c>
      <c r="C25" s="15">
        <v>404700</v>
      </c>
      <c r="D25" s="15"/>
      <c r="E25" s="15">
        <f t="shared" si="1"/>
        <v>404700</v>
      </c>
      <c r="F25" s="15">
        <v>374983.3</v>
      </c>
      <c r="G25" s="15">
        <v>374983.3</v>
      </c>
      <c r="H25" s="15">
        <f t="shared" si="2"/>
        <v>29716.700000000012</v>
      </c>
    </row>
    <row r="26" spans="1:9" x14ac:dyDescent="0.2">
      <c r="A26" s="5"/>
      <c r="B26" s="11" t="s">
        <v>91</v>
      </c>
      <c r="C26" s="15">
        <v>555519.40999999992</v>
      </c>
      <c r="D26" s="15">
        <f>232000+1100000+81000</f>
        <v>1413000</v>
      </c>
      <c r="E26" s="15">
        <f t="shared" si="1"/>
        <v>1968519.41</v>
      </c>
      <c r="F26" s="15">
        <v>1968358.13</v>
      </c>
      <c r="G26" s="15">
        <v>1968358.13</v>
      </c>
      <c r="H26" s="15">
        <f t="shared" si="2"/>
        <v>161.28000000002794</v>
      </c>
    </row>
    <row r="27" spans="1:9" x14ac:dyDescent="0.2">
      <c r="A27" s="5"/>
      <c r="B27" s="11" t="s">
        <v>92</v>
      </c>
      <c r="C27" s="15">
        <v>657770.30000000005</v>
      </c>
      <c r="D27" s="15"/>
      <c r="E27" s="15">
        <f t="shared" si="1"/>
        <v>657770.30000000005</v>
      </c>
      <c r="F27" s="15">
        <v>393365.77</v>
      </c>
      <c r="G27" s="15">
        <v>393365.77</v>
      </c>
      <c r="H27" s="15">
        <f t="shared" si="2"/>
        <v>264404.53000000003</v>
      </c>
    </row>
    <row r="28" spans="1:9" x14ac:dyDescent="0.2">
      <c r="A28" s="5"/>
      <c r="B28" s="11" t="s">
        <v>93</v>
      </c>
      <c r="C28" s="15">
        <v>3249233.98</v>
      </c>
      <c r="D28" s="15">
        <v>800000</v>
      </c>
      <c r="E28" s="15">
        <f t="shared" si="1"/>
        <v>4049233.98</v>
      </c>
      <c r="F28" s="15">
        <v>4011451.88</v>
      </c>
      <c r="G28" s="15">
        <v>4011451.88</v>
      </c>
      <c r="H28" s="15">
        <f t="shared" si="2"/>
        <v>37782.100000000093</v>
      </c>
    </row>
    <row r="29" spans="1:9" x14ac:dyDescent="0.2">
      <c r="A29" s="5"/>
      <c r="B29" s="11" t="s">
        <v>94</v>
      </c>
      <c r="C29" s="15">
        <v>1529865.9976674574</v>
      </c>
      <c r="D29" s="15"/>
      <c r="E29" s="15">
        <f t="shared" si="1"/>
        <v>1529865.9976674574</v>
      </c>
      <c r="F29" s="15">
        <v>1097936.68</v>
      </c>
      <c r="G29" s="15">
        <v>1097936.68</v>
      </c>
      <c r="H29" s="15">
        <f t="shared" si="2"/>
        <v>431929.31766745751</v>
      </c>
    </row>
    <row r="30" spans="1:9" x14ac:dyDescent="0.2">
      <c r="A30" s="5"/>
      <c r="B30" s="11" t="s">
        <v>95</v>
      </c>
      <c r="C30" s="15">
        <v>331547.69</v>
      </c>
      <c r="D30" s="15"/>
      <c r="E30" s="15">
        <f t="shared" si="1"/>
        <v>331547.69</v>
      </c>
      <c r="F30" s="15">
        <v>88308.47</v>
      </c>
      <c r="G30" s="15">
        <v>88308.47</v>
      </c>
      <c r="H30" s="15">
        <f t="shared" si="2"/>
        <v>243239.22</v>
      </c>
    </row>
    <row r="31" spans="1:9" x14ac:dyDescent="0.2">
      <c r="A31" s="5"/>
      <c r="B31" s="11" t="s">
        <v>96</v>
      </c>
      <c r="C31" s="15">
        <v>645728.32000000007</v>
      </c>
      <c r="D31" s="15"/>
      <c r="E31" s="15">
        <f t="shared" si="1"/>
        <v>645728.32000000007</v>
      </c>
      <c r="F31" s="15">
        <v>24359.01</v>
      </c>
      <c r="G31" s="15">
        <v>24359.01</v>
      </c>
      <c r="H31" s="15">
        <f t="shared" si="2"/>
        <v>621369.31000000006</v>
      </c>
    </row>
    <row r="32" spans="1:9" x14ac:dyDescent="0.2">
      <c r="A32" s="5"/>
      <c r="B32" s="11" t="s">
        <v>19</v>
      </c>
      <c r="C32" s="15">
        <v>2026033.4437220548</v>
      </c>
      <c r="D32" s="15"/>
      <c r="E32" s="15">
        <f t="shared" si="1"/>
        <v>2026033.4437220548</v>
      </c>
      <c r="F32" s="15">
        <v>1169646.53</v>
      </c>
      <c r="G32" s="15">
        <f>1169646.53-26366</f>
        <v>1143280.53</v>
      </c>
      <c r="H32" s="15">
        <f t="shared" si="2"/>
        <v>856386.9137220548</v>
      </c>
      <c r="I32" s="1" t="s">
        <v>133</v>
      </c>
    </row>
    <row r="33" spans="1:9" x14ac:dyDescent="0.2">
      <c r="A33" s="50" t="s">
        <v>69</v>
      </c>
      <c r="B33" s="7"/>
      <c r="C33" s="15">
        <f>SUM(C34:C42)</f>
        <v>0</v>
      </c>
      <c r="D33" s="15">
        <f>SUM(D34:D42)</f>
        <v>0</v>
      </c>
      <c r="E33" s="15">
        <f t="shared" si="1"/>
        <v>0</v>
      </c>
      <c r="F33" s="15">
        <f t="shared" ref="F33" si="7">SUM(F34:F42)</f>
        <v>0</v>
      </c>
      <c r="G33" s="15">
        <f t="shared" ref="G33" si="8">SUM(G34:G42)</f>
        <v>0</v>
      </c>
      <c r="H33" s="15">
        <f t="shared" si="2"/>
        <v>0</v>
      </c>
    </row>
    <row r="34" spans="1:9" x14ac:dyDescent="0.2">
      <c r="A34" s="5"/>
      <c r="B34" s="11" t="s">
        <v>97</v>
      </c>
      <c r="C34" s="15"/>
      <c r="D34" s="15"/>
      <c r="E34" s="15">
        <f t="shared" si="1"/>
        <v>0</v>
      </c>
      <c r="F34" s="15"/>
      <c r="G34" s="15"/>
      <c r="H34" s="15">
        <f t="shared" si="2"/>
        <v>0</v>
      </c>
    </row>
    <row r="35" spans="1:9" x14ac:dyDescent="0.2">
      <c r="A35" s="5"/>
      <c r="B35" s="11" t="s">
        <v>98</v>
      </c>
      <c r="C35" s="15"/>
      <c r="D35" s="15"/>
      <c r="E35" s="15">
        <f t="shared" si="1"/>
        <v>0</v>
      </c>
      <c r="F35" s="15"/>
      <c r="G35" s="15"/>
      <c r="H35" s="15">
        <f t="shared" si="2"/>
        <v>0</v>
      </c>
    </row>
    <row r="36" spans="1:9" x14ac:dyDescent="0.2">
      <c r="A36" s="5"/>
      <c r="B36" s="11" t="s">
        <v>99</v>
      </c>
      <c r="C36" s="15"/>
      <c r="D36" s="15"/>
      <c r="E36" s="15">
        <f t="shared" si="1"/>
        <v>0</v>
      </c>
      <c r="F36" s="15"/>
      <c r="G36" s="15"/>
      <c r="H36" s="15">
        <f t="shared" si="2"/>
        <v>0</v>
      </c>
    </row>
    <row r="37" spans="1:9" x14ac:dyDescent="0.2">
      <c r="A37" s="5"/>
      <c r="B37" s="11" t="s">
        <v>100</v>
      </c>
      <c r="C37" s="15"/>
      <c r="D37" s="15"/>
      <c r="E37" s="15">
        <f t="shared" si="1"/>
        <v>0</v>
      </c>
      <c r="F37" s="15"/>
      <c r="G37" s="15"/>
      <c r="H37" s="15">
        <f t="shared" si="2"/>
        <v>0</v>
      </c>
    </row>
    <row r="38" spans="1:9" x14ac:dyDescent="0.2">
      <c r="A38" s="5"/>
      <c r="B38" s="11" t="s">
        <v>41</v>
      </c>
      <c r="C38" s="15"/>
      <c r="D38" s="15"/>
      <c r="E38" s="15">
        <f t="shared" si="1"/>
        <v>0</v>
      </c>
      <c r="F38" s="15"/>
      <c r="G38" s="15"/>
      <c r="H38" s="15">
        <f t="shared" si="2"/>
        <v>0</v>
      </c>
    </row>
    <row r="39" spans="1:9" x14ac:dyDescent="0.2">
      <c r="A39" s="5"/>
      <c r="B39" s="11" t="s">
        <v>101</v>
      </c>
      <c r="C39" s="15"/>
      <c r="D39" s="15"/>
      <c r="E39" s="15">
        <f t="shared" si="1"/>
        <v>0</v>
      </c>
      <c r="F39" s="15"/>
      <c r="G39" s="15"/>
      <c r="H39" s="15">
        <f t="shared" si="2"/>
        <v>0</v>
      </c>
    </row>
    <row r="40" spans="1:9" x14ac:dyDescent="0.2">
      <c r="A40" s="5"/>
      <c r="B40" s="11" t="s">
        <v>102</v>
      </c>
      <c r="C40" s="15"/>
      <c r="D40" s="15"/>
      <c r="E40" s="15">
        <f t="shared" si="1"/>
        <v>0</v>
      </c>
      <c r="F40" s="15"/>
      <c r="G40" s="15"/>
      <c r="H40" s="15">
        <f t="shared" si="2"/>
        <v>0</v>
      </c>
    </row>
    <row r="41" spans="1:9" x14ac:dyDescent="0.2">
      <c r="A41" s="5"/>
      <c r="B41" s="11" t="s">
        <v>37</v>
      </c>
      <c r="C41" s="15"/>
      <c r="D41" s="15"/>
      <c r="E41" s="15">
        <f t="shared" si="1"/>
        <v>0</v>
      </c>
      <c r="F41" s="15"/>
      <c r="G41" s="15"/>
      <c r="H41" s="15">
        <f t="shared" si="2"/>
        <v>0</v>
      </c>
    </row>
    <row r="42" spans="1:9" x14ac:dyDescent="0.2">
      <c r="A42" s="5"/>
      <c r="B42" s="11" t="s">
        <v>103</v>
      </c>
      <c r="C42" s="15"/>
      <c r="D42" s="15"/>
      <c r="E42" s="15">
        <f t="shared" si="1"/>
        <v>0</v>
      </c>
      <c r="F42" s="15"/>
      <c r="G42" s="15"/>
      <c r="H42" s="15">
        <f t="shared" si="2"/>
        <v>0</v>
      </c>
    </row>
    <row r="43" spans="1:9" x14ac:dyDescent="0.2">
      <c r="A43" s="50" t="s">
        <v>70</v>
      </c>
      <c r="B43" s="7"/>
      <c r="C43" s="15">
        <f>SUM(C44:C52)</f>
        <v>916071.54</v>
      </c>
      <c r="D43" s="15">
        <f>SUM(D44:D52)</f>
        <v>56050153.409999996</v>
      </c>
      <c r="E43" s="15">
        <f t="shared" si="1"/>
        <v>56966224.949999996</v>
      </c>
      <c r="F43" s="15">
        <f t="shared" ref="F43" si="9">SUM(F44:F52)</f>
        <v>7734367.6499999985</v>
      </c>
      <c r="G43" s="15">
        <f t="shared" ref="G43" si="10">SUM(G44:G52)</f>
        <v>7734367.6499999985</v>
      </c>
      <c r="H43" s="15">
        <f t="shared" si="2"/>
        <v>49231857.299999997</v>
      </c>
      <c r="I43" s="51"/>
    </row>
    <row r="44" spans="1:9" x14ac:dyDescent="0.2">
      <c r="A44" s="5"/>
      <c r="B44" s="11" t="s">
        <v>104</v>
      </c>
      <c r="C44" s="15">
        <v>393103.58</v>
      </c>
      <c r="D44" s="15">
        <f>25116127.41-500000-100000+550000</f>
        <v>25066127.41</v>
      </c>
      <c r="E44" s="15">
        <f t="shared" si="1"/>
        <v>25459230.989999998</v>
      </c>
      <c r="F44" s="15">
        <f>7427.52+1976496.39+8258.28+12390.6+8257.32</f>
        <v>2012830.11</v>
      </c>
      <c r="G44" s="15">
        <f>7427.52+1976496.39+8258.28+12390.6+8257.32</f>
        <v>2012830.11</v>
      </c>
      <c r="H44" s="15">
        <f t="shared" si="2"/>
        <v>23446400.879999999</v>
      </c>
    </row>
    <row r="45" spans="1:9" x14ac:dyDescent="0.2">
      <c r="A45" s="5"/>
      <c r="B45" s="11" t="s">
        <v>105</v>
      </c>
      <c r="C45" s="15">
        <v>120000</v>
      </c>
      <c r="D45" s="15">
        <f>500000+28786466+1500000</f>
        <v>30786466</v>
      </c>
      <c r="E45" s="15">
        <f t="shared" si="1"/>
        <v>30906466</v>
      </c>
      <c r="F45" s="15">
        <f>16590+4694.12+8060.64+4107568.47</f>
        <v>4136913.23</v>
      </c>
      <c r="G45" s="15">
        <f>16590+4694.12+8060.64+4107568.47</f>
        <v>4136913.23</v>
      </c>
      <c r="H45" s="15">
        <f t="shared" si="2"/>
        <v>26769552.77</v>
      </c>
    </row>
    <row r="46" spans="1:9" x14ac:dyDescent="0.2">
      <c r="A46" s="5"/>
      <c r="B46" s="11" t="s">
        <v>106</v>
      </c>
      <c r="C46" s="15"/>
      <c r="D46" s="15"/>
      <c r="E46" s="15">
        <f t="shared" si="1"/>
        <v>0</v>
      </c>
      <c r="F46" s="15"/>
      <c r="G46" s="15"/>
      <c r="H46" s="15">
        <f t="shared" si="2"/>
        <v>0</v>
      </c>
    </row>
    <row r="47" spans="1:9" x14ac:dyDescent="0.2">
      <c r="A47" s="5"/>
      <c r="B47" s="11" t="s">
        <v>107</v>
      </c>
      <c r="C47" s="15"/>
      <c r="D47" s="15"/>
      <c r="E47" s="15">
        <f t="shared" si="1"/>
        <v>0</v>
      </c>
      <c r="F47" s="15"/>
      <c r="G47" s="15"/>
      <c r="H47" s="15">
        <f t="shared" si="2"/>
        <v>0</v>
      </c>
    </row>
    <row r="48" spans="1:9" x14ac:dyDescent="0.2">
      <c r="A48" s="5"/>
      <c r="B48" s="11" t="s">
        <v>108</v>
      </c>
      <c r="C48" s="15">
        <v>20000</v>
      </c>
      <c r="D48" s="15"/>
      <c r="E48" s="15">
        <f t="shared" si="1"/>
        <v>20000</v>
      </c>
      <c r="F48" s="15">
        <v>7536.96</v>
      </c>
      <c r="G48" s="15">
        <v>7536.96</v>
      </c>
      <c r="H48" s="15">
        <f t="shared" si="2"/>
        <v>12463.04</v>
      </c>
    </row>
    <row r="49" spans="1:8" x14ac:dyDescent="0.2">
      <c r="A49" s="5"/>
      <c r="B49" s="11" t="s">
        <v>109</v>
      </c>
      <c r="C49" s="15">
        <v>42000</v>
      </c>
      <c r="D49" s="15"/>
      <c r="E49" s="15">
        <f t="shared" si="1"/>
        <v>42000</v>
      </c>
      <c r="F49" s="15">
        <f>875.52+3022.25</f>
        <v>3897.77</v>
      </c>
      <c r="G49" s="15">
        <f>875.52+3022.25</f>
        <v>3897.77</v>
      </c>
      <c r="H49" s="15">
        <f t="shared" si="2"/>
        <v>38102.230000000003</v>
      </c>
    </row>
    <row r="50" spans="1:8" x14ac:dyDescent="0.2">
      <c r="A50" s="5"/>
      <c r="B50" s="11" t="s">
        <v>110</v>
      </c>
      <c r="C50" s="15"/>
      <c r="D50" s="15"/>
      <c r="E50" s="15">
        <f t="shared" si="1"/>
        <v>0</v>
      </c>
      <c r="F50" s="15"/>
      <c r="G50" s="15"/>
      <c r="H50" s="15">
        <f t="shared" si="2"/>
        <v>0</v>
      </c>
    </row>
    <row r="51" spans="1:8" x14ac:dyDescent="0.2">
      <c r="A51" s="5"/>
      <c r="B51" s="11" t="s">
        <v>111</v>
      </c>
      <c r="C51" s="15"/>
      <c r="D51" s="15">
        <v>100000</v>
      </c>
      <c r="E51" s="15">
        <f t="shared" si="1"/>
        <v>100000</v>
      </c>
      <c r="F51" s="15">
        <v>937344.14</v>
      </c>
      <c r="G51" s="15">
        <v>937344.14</v>
      </c>
      <c r="H51" s="15">
        <f t="shared" si="2"/>
        <v>-837344.14</v>
      </c>
    </row>
    <row r="52" spans="1:8" x14ac:dyDescent="0.2">
      <c r="A52" s="5"/>
      <c r="B52" s="11" t="s">
        <v>112</v>
      </c>
      <c r="C52" s="15">
        <v>340967.95999999996</v>
      </c>
      <c r="D52" s="15">
        <f>62310+35250</f>
        <v>97560</v>
      </c>
      <c r="E52" s="15">
        <f t="shared" si="1"/>
        <v>438527.95999999996</v>
      </c>
      <c r="F52" s="15">
        <v>635845.43999999994</v>
      </c>
      <c r="G52" s="15">
        <v>635845.43999999994</v>
      </c>
      <c r="H52" s="15">
        <f t="shared" si="2"/>
        <v>-197317.47999999998</v>
      </c>
    </row>
    <row r="53" spans="1:8" x14ac:dyDescent="0.2">
      <c r="A53" s="50" t="s">
        <v>71</v>
      </c>
      <c r="B53" s="7"/>
      <c r="C53" s="15">
        <f>SUM(C54:C56)</f>
        <v>50000</v>
      </c>
      <c r="D53" s="15">
        <f>SUM(D54:D56)</f>
        <v>60219798</v>
      </c>
      <c r="E53" s="15">
        <f t="shared" si="1"/>
        <v>60269798</v>
      </c>
      <c r="F53" s="15">
        <f t="shared" ref="F53:G53" si="11">SUM(F54:F56)</f>
        <v>0</v>
      </c>
      <c r="G53" s="15">
        <f t="shared" si="11"/>
        <v>0</v>
      </c>
      <c r="H53" s="15">
        <f t="shared" si="2"/>
        <v>60269798</v>
      </c>
    </row>
    <row r="54" spans="1:8" x14ac:dyDescent="0.2">
      <c r="A54" s="5"/>
      <c r="B54" s="11" t="s">
        <v>113</v>
      </c>
      <c r="C54" s="15"/>
      <c r="D54" s="15"/>
      <c r="E54" s="15">
        <f t="shared" si="1"/>
        <v>0</v>
      </c>
      <c r="F54" s="15"/>
      <c r="G54" s="15"/>
      <c r="H54" s="15">
        <f t="shared" si="2"/>
        <v>0</v>
      </c>
    </row>
    <row r="55" spans="1:8" x14ac:dyDescent="0.2">
      <c r="A55" s="5"/>
      <c r="B55" s="11" t="s">
        <v>114</v>
      </c>
      <c r="C55" s="15">
        <v>50000</v>
      </c>
      <c r="D55" s="15">
        <f>5424664+2400000+4180534+214600+20000000+28000000</f>
        <v>60219798</v>
      </c>
      <c r="E55" s="15">
        <f t="shared" si="1"/>
        <v>60269798</v>
      </c>
      <c r="F55" s="15"/>
      <c r="G55" s="15"/>
      <c r="H55" s="15">
        <f t="shared" si="2"/>
        <v>60269798</v>
      </c>
    </row>
    <row r="56" spans="1:8" x14ac:dyDescent="0.2">
      <c r="A56" s="5"/>
      <c r="B56" s="11" t="s">
        <v>115</v>
      </c>
      <c r="C56" s="15"/>
      <c r="D56" s="15"/>
      <c r="E56" s="15">
        <f t="shared" si="1"/>
        <v>0</v>
      </c>
      <c r="F56" s="15"/>
      <c r="G56" s="15"/>
      <c r="H56" s="15">
        <f t="shared" si="2"/>
        <v>0</v>
      </c>
    </row>
    <row r="57" spans="1:8" x14ac:dyDescent="0.2">
      <c r="A57" s="50" t="s">
        <v>72</v>
      </c>
      <c r="B57" s="7"/>
      <c r="C57" s="15">
        <f>SUM(C58:C64)</f>
        <v>0</v>
      </c>
      <c r="D57" s="15">
        <f>SUM(D58:D64)</f>
        <v>0</v>
      </c>
      <c r="E57" s="15">
        <f t="shared" si="1"/>
        <v>0</v>
      </c>
      <c r="F57" s="15">
        <f t="shared" ref="F57:G57" si="12">SUM(F58:F64)</f>
        <v>0</v>
      </c>
      <c r="G57" s="15">
        <f t="shared" si="12"/>
        <v>0</v>
      </c>
      <c r="H57" s="15">
        <f t="shared" si="2"/>
        <v>0</v>
      </c>
    </row>
    <row r="58" spans="1:8" x14ac:dyDescent="0.2">
      <c r="A58" s="5"/>
      <c r="B58" s="11" t="s">
        <v>116</v>
      </c>
      <c r="C58" s="15"/>
      <c r="D58" s="15"/>
      <c r="E58" s="15">
        <f t="shared" si="1"/>
        <v>0</v>
      </c>
      <c r="F58" s="15"/>
      <c r="G58" s="15"/>
      <c r="H58" s="15">
        <f t="shared" si="2"/>
        <v>0</v>
      </c>
    </row>
    <row r="59" spans="1:8" x14ac:dyDescent="0.2">
      <c r="A59" s="5"/>
      <c r="B59" s="11" t="s">
        <v>117</v>
      </c>
      <c r="C59" s="15"/>
      <c r="D59" s="15"/>
      <c r="E59" s="15">
        <f t="shared" si="1"/>
        <v>0</v>
      </c>
      <c r="F59" s="15"/>
      <c r="G59" s="15"/>
      <c r="H59" s="15">
        <f t="shared" si="2"/>
        <v>0</v>
      </c>
    </row>
    <row r="60" spans="1:8" x14ac:dyDescent="0.2">
      <c r="A60" s="5"/>
      <c r="B60" s="11" t="s">
        <v>118</v>
      </c>
      <c r="C60" s="15"/>
      <c r="D60" s="15"/>
      <c r="E60" s="15">
        <f t="shared" si="1"/>
        <v>0</v>
      </c>
      <c r="F60" s="15"/>
      <c r="G60" s="15"/>
      <c r="H60" s="15">
        <f t="shared" si="2"/>
        <v>0</v>
      </c>
    </row>
    <row r="61" spans="1:8" x14ac:dyDescent="0.2">
      <c r="A61" s="5"/>
      <c r="B61" s="11" t="s">
        <v>119</v>
      </c>
      <c r="C61" s="15"/>
      <c r="D61" s="15"/>
      <c r="E61" s="15">
        <f t="shared" si="1"/>
        <v>0</v>
      </c>
      <c r="F61" s="15"/>
      <c r="G61" s="15"/>
      <c r="H61" s="15">
        <f t="shared" si="2"/>
        <v>0</v>
      </c>
    </row>
    <row r="62" spans="1:8" x14ac:dyDescent="0.2">
      <c r="A62" s="5"/>
      <c r="B62" s="11" t="s">
        <v>120</v>
      </c>
      <c r="C62" s="15"/>
      <c r="D62" s="15"/>
      <c r="E62" s="15">
        <f t="shared" si="1"/>
        <v>0</v>
      </c>
      <c r="F62" s="15"/>
      <c r="G62" s="15"/>
      <c r="H62" s="15">
        <f t="shared" si="2"/>
        <v>0</v>
      </c>
    </row>
    <row r="63" spans="1:8" x14ac:dyDescent="0.2">
      <c r="A63" s="5"/>
      <c r="B63" s="11" t="s">
        <v>121</v>
      </c>
      <c r="C63" s="15"/>
      <c r="D63" s="15"/>
      <c r="E63" s="15">
        <f t="shared" si="1"/>
        <v>0</v>
      </c>
      <c r="F63" s="15"/>
      <c r="G63" s="15"/>
      <c r="H63" s="15">
        <f t="shared" si="2"/>
        <v>0</v>
      </c>
    </row>
    <row r="64" spans="1:8" x14ac:dyDescent="0.2">
      <c r="A64" s="5"/>
      <c r="B64" s="11" t="s">
        <v>122</v>
      </c>
      <c r="C64" s="15"/>
      <c r="D64" s="15"/>
      <c r="E64" s="15">
        <f t="shared" si="1"/>
        <v>0</v>
      </c>
      <c r="F64" s="15"/>
      <c r="G64" s="15"/>
      <c r="H64" s="15">
        <f t="shared" si="2"/>
        <v>0</v>
      </c>
    </row>
    <row r="65" spans="1:8" x14ac:dyDescent="0.2">
      <c r="A65" s="50" t="s">
        <v>73</v>
      </c>
      <c r="B65" s="7"/>
      <c r="C65" s="15">
        <f>SUM(C66:C68)</f>
        <v>0</v>
      </c>
      <c r="D65" s="15">
        <f>SUM(D66:D68)</f>
        <v>0</v>
      </c>
      <c r="E65" s="15">
        <f t="shared" si="1"/>
        <v>0</v>
      </c>
      <c r="F65" s="15">
        <f t="shared" ref="F65" si="13">SUM(F66:F68)</f>
        <v>0</v>
      </c>
      <c r="G65" s="15">
        <f t="shared" ref="G65" si="14">SUM(G66:G68)</f>
        <v>0</v>
      </c>
      <c r="H65" s="15">
        <f t="shared" si="2"/>
        <v>0</v>
      </c>
    </row>
    <row r="66" spans="1:8" x14ac:dyDescent="0.2">
      <c r="A66" s="5"/>
      <c r="B66" s="11" t="s">
        <v>38</v>
      </c>
      <c r="C66" s="15"/>
      <c r="D66" s="15"/>
      <c r="E66" s="15">
        <f t="shared" si="1"/>
        <v>0</v>
      </c>
      <c r="F66" s="15"/>
      <c r="G66" s="15"/>
      <c r="H66" s="15">
        <f t="shared" si="2"/>
        <v>0</v>
      </c>
    </row>
    <row r="67" spans="1:8" x14ac:dyDescent="0.2">
      <c r="A67" s="5"/>
      <c r="B67" s="11" t="s">
        <v>39</v>
      </c>
      <c r="C67" s="15"/>
      <c r="D67" s="15"/>
      <c r="E67" s="15">
        <f t="shared" si="1"/>
        <v>0</v>
      </c>
      <c r="F67" s="15"/>
      <c r="G67" s="15"/>
      <c r="H67" s="15">
        <f t="shared" si="2"/>
        <v>0</v>
      </c>
    </row>
    <row r="68" spans="1:8" x14ac:dyDescent="0.2">
      <c r="A68" s="5"/>
      <c r="B68" s="11" t="s">
        <v>40</v>
      </c>
      <c r="C68" s="15"/>
      <c r="D68" s="15"/>
      <c r="E68" s="15">
        <f t="shared" si="1"/>
        <v>0</v>
      </c>
      <c r="F68" s="15"/>
      <c r="G68" s="15"/>
      <c r="H68" s="15">
        <f t="shared" si="2"/>
        <v>0</v>
      </c>
    </row>
    <row r="69" spans="1:8" x14ac:dyDescent="0.2">
      <c r="A69" s="50" t="s">
        <v>74</v>
      </c>
      <c r="B69" s="7"/>
      <c r="C69" s="15">
        <f>SUM(C70:C76)</f>
        <v>0</v>
      </c>
      <c r="D69" s="15">
        <f>SUM(D70:D76)</f>
        <v>0</v>
      </c>
      <c r="E69" s="15">
        <f t="shared" si="1"/>
        <v>0</v>
      </c>
      <c r="F69" s="15">
        <f t="shared" ref="F69" si="15">SUM(F70:F76)</f>
        <v>0</v>
      </c>
      <c r="G69" s="15">
        <f t="shared" ref="G69" si="16">SUM(G70:G76)</f>
        <v>0</v>
      </c>
      <c r="H69" s="15">
        <f t="shared" si="2"/>
        <v>0</v>
      </c>
    </row>
    <row r="70" spans="1:8" x14ac:dyDescent="0.2">
      <c r="A70" s="5"/>
      <c r="B70" s="11" t="s">
        <v>123</v>
      </c>
      <c r="C70" s="15"/>
      <c r="D70" s="15"/>
      <c r="E70" s="15">
        <f t="shared" ref="E70:E76" si="17">+C70+D70</f>
        <v>0</v>
      </c>
      <c r="F70" s="15"/>
      <c r="G70" s="15"/>
      <c r="H70" s="15">
        <f t="shared" ref="H70:H76" si="18">+E70-F70</f>
        <v>0</v>
      </c>
    </row>
    <row r="71" spans="1:8" x14ac:dyDescent="0.2">
      <c r="A71" s="5"/>
      <c r="B71" s="11" t="s">
        <v>124</v>
      </c>
      <c r="C71" s="15"/>
      <c r="D71" s="15"/>
      <c r="E71" s="15">
        <f t="shared" si="17"/>
        <v>0</v>
      </c>
      <c r="F71" s="15"/>
      <c r="G71" s="15"/>
      <c r="H71" s="15">
        <f t="shared" si="18"/>
        <v>0</v>
      </c>
    </row>
    <row r="72" spans="1:8" x14ac:dyDescent="0.2">
      <c r="A72" s="5"/>
      <c r="B72" s="11" t="s">
        <v>125</v>
      </c>
      <c r="C72" s="15"/>
      <c r="D72" s="15"/>
      <c r="E72" s="15">
        <f t="shared" si="17"/>
        <v>0</v>
      </c>
      <c r="F72" s="15"/>
      <c r="G72" s="15"/>
      <c r="H72" s="15">
        <f t="shared" si="18"/>
        <v>0</v>
      </c>
    </row>
    <row r="73" spans="1:8" x14ac:dyDescent="0.2">
      <c r="A73" s="5"/>
      <c r="B73" s="11" t="s">
        <v>126</v>
      </c>
      <c r="C73" s="15"/>
      <c r="D73" s="15"/>
      <c r="E73" s="15">
        <f t="shared" si="17"/>
        <v>0</v>
      </c>
      <c r="F73" s="15"/>
      <c r="G73" s="15"/>
      <c r="H73" s="15">
        <f t="shared" si="18"/>
        <v>0</v>
      </c>
    </row>
    <row r="74" spans="1:8" x14ac:dyDescent="0.2">
      <c r="A74" s="5"/>
      <c r="B74" s="11" t="s">
        <v>127</v>
      </c>
      <c r="C74" s="15"/>
      <c r="D74" s="15"/>
      <c r="E74" s="15">
        <f t="shared" si="17"/>
        <v>0</v>
      </c>
      <c r="F74" s="15"/>
      <c r="G74" s="15"/>
      <c r="H74" s="15">
        <f t="shared" si="18"/>
        <v>0</v>
      </c>
    </row>
    <row r="75" spans="1:8" x14ac:dyDescent="0.2">
      <c r="A75" s="5"/>
      <c r="B75" s="11" t="s">
        <v>128</v>
      </c>
      <c r="C75" s="15"/>
      <c r="D75" s="15"/>
      <c r="E75" s="15">
        <f t="shared" si="17"/>
        <v>0</v>
      </c>
      <c r="F75" s="15"/>
      <c r="G75" s="15"/>
      <c r="H75" s="15">
        <f t="shared" si="18"/>
        <v>0</v>
      </c>
    </row>
    <row r="76" spans="1:8" x14ac:dyDescent="0.2">
      <c r="A76" s="6"/>
      <c r="B76" s="12" t="s">
        <v>129</v>
      </c>
      <c r="C76" s="16"/>
      <c r="D76" s="16"/>
      <c r="E76" s="16">
        <f t="shared" si="17"/>
        <v>0</v>
      </c>
      <c r="F76" s="16"/>
      <c r="G76" s="16"/>
      <c r="H76" s="16">
        <f t="shared" si="18"/>
        <v>0</v>
      </c>
    </row>
    <row r="77" spans="1:8" x14ac:dyDescent="0.2">
      <c r="A77" s="8"/>
      <c r="B77" s="13" t="s">
        <v>58</v>
      </c>
      <c r="C77" s="17">
        <f>+C5+C13+C23+C33+C43+C53+C57+C65+C69</f>
        <v>33163382.999999993</v>
      </c>
      <c r="D77" s="17">
        <f t="shared" ref="D77:G77" si="19">+D5+D13+D23+D33+D43+D53+D57+D65+D69</f>
        <v>137400216</v>
      </c>
      <c r="E77" s="17">
        <f t="shared" si="19"/>
        <v>170563599</v>
      </c>
      <c r="F77" s="17">
        <f t="shared" si="19"/>
        <v>34369319.979999997</v>
      </c>
      <c r="G77" s="17">
        <f t="shared" si="19"/>
        <v>33889392.939999998</v>
      </c>
      <c r="H77" s="17">
        <f>+E77-F77</f>
        <v>136194279.02000001</v>
      </c>
    </row>
    <row r="78" spans="1:8" x14ac:dyDescent="0.2">
      <c r="G78" s="51"/>
      <c r="H78" s="51"/>
    </row>
    <row r="79" spans="1:8" x14ac:dyDescent="0.2">
      <c r="C79" s="51"/>
      <c r="D79" s="51"/>
      <c r="F79" s="51"/>
      <c r="G79" s="51"/>
    </row>
    <row r="80" spans="1:8" x14ac:dyDescent="0.2">
      <c r="C80" s="51"/>
      <c r="D80" s="51"/>
      <c r="E80" s="51"/>
      <c r="F80" s="51"/>
      <c r="G80" s="51"/>
    </row>
    <row r="81" spans="6:7" x14ac:dyDescent="0.2">
      <c r="F81" s="51"/>
      <c r="G81" s="51"/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showGridLines="0" workbookViewId="0">
      <selection activeCell="D16" sqref="D16"/>
    </sheetView>
  </sheetViews>
  <sheetFormatPr baseColWidth="10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52" t="s">
        <v>139</v>
      </c>
      <c r="B1" s="53"/>
      <c r="C1" s="53"/>
      <c r="D1" s="53"/>
      <c r="E1" s="53"/>
      <c r="F1" s="53"/>
      <c r="G1" s="53"/>
      <c r="H1" s="54"/>
    </row>
    <row r="2" spans="1:8" x14ac:dyDescent="0.2">
      <c r="A2" s="57" t="s">
        <v>59</v>
      </c>
      <c r="B2" s="58"/>
      <c r="C2" s="52" t="s">
        <v>65</v>
      </c>
      <c r="D2" s="53"/>
      <c r="E2" s="53"/>
      <c r="F2" s="53"/>
      <c r="G2" s="54"/>
      <c r="H2" s="55" t="s">
        <v>64</v>
      </c>
    </row>
    <row r="3" spans="1:8" ht="24.95" customHeight="1" x14ac:dyDescent="0.2">
      <c r="A3" s="59"/>
      <c r="B3" s="60"/>
      <c r="C3" s="9" t="s">
        <v>60</v>
      </c>
      <c r="D3" s="9" t="s">
        <v>130</v>
      </c>
      <c r="E3" s="9" t="s">
        <v>61</v>
      </c>
      <c r="F3" s="9" t="s">
        <v>62</v>
      </c>
      <c r="G3" s="9" t="s">
        <v>63</v>
      </c>
      <c r="H3" s="56"/>
    </row>
    <row r="4" spans="1:8" x14ac:dyDescent="0.2">
      <c r="A4" s="61"/>
      <c r="B4" s="62"/>
      <c r="C4" s="10">
        <v>1</v>
      </c>
      <c r="D4" s="10">
        <v>2</v>
      </c>
      <c r="E4" s="10" t="s">
        <v>131</v>
      </c>
      <c r="F4" s="10">
        <v>4</v>
      </c>
      <c r="G4" s="10">
        <v>5</v>
      </c>
      <c r="H4" s="10" t="s">
        <v>132</v>
      </c>
    </row>
    <row r="5" spans="1:8" x14ac:dyDescent="0.2">
      <c r="A5" s="5"/>
      <c r="B5" s="18"/>
      <c r="C5" s="21"/>
      <c r="D5" s="21"/>
      <c r="E5" s="21"/>
      <c r="F5" s="21"/>
      <c r="G5" s="21"/>
      <c r="H5" s="21"/>
    </row>
    <row r="6" spans="1:8" x14ac:dyDescent="0.2">
      <c r="A6" s="5"/>
      <c r="B6" s="18" t="s">
        <v>0</v>
      </c>
      <c r="C6" s="22">
        <v>32247311.459999993</v>
      </c>
      <c r="D6" s="22">
        <v>81350062.590000004</v>
      </c>
      <c r="E6" s="22">
        <f>+C6+D6</f>
        <v>113597374.05</v>
      </c>
      <c r="F6" s="22">
        <v>26634952.329999998</v>
      </c>
      <c r="G6" s="22">
        <v>26155025.289999999</v>
      </c>
      <c r="H6" s="22">
        <f>+E6-F6</f>
        <v>86962421.719999999</v>
      </c>
    </row>
    <row r="7" spans="1:8" x14ac:dyDescent="0.2">
      <c r="A7" s="5"/>
      <c r="B7" s="18"/>
      <c r="C7" s="22"/>
      <c r="D7" s="22"/>
      <c r="E7" s="22"/>
      <c r="F7" s="22"/>
      <c r="G7" s="22"/>
      <c r="H7" s="22"/>
    </row>
    <row r="8" spans="1:8" x14ac:dyDescent="0.2">
      <c r="A8" s="5"/>
      <c r="B8" s="18" t="s">
        <v>1</v>
      </c>
      <c r="C8" s="22">
        <v>916071.54</v>
      </c>
      <c r="D8" s="22">
        <v>56050153.409999996</v>
      </c>
      <c r="E8" s="22">
        <f>+C8+D8</f>
        <v>56966224.949999996</v>
      </c>
      <c r="F8" s="22">
        <v>7734367.6499999985</v>
      </c>
      <c r="G8" s="22">
        <v>7734367.6499999985</v>
      </c>
      <c r="H8" s="22">
        <f>+E8-F8</f>
        <v>49231857.299999997</v>
      </c>
    </row>
    <row r="9" spans="1:8" x14ac:dyDescent="0.2">
      <c r="A9" s="5"/>
      <c r="B9" s="18"/>
      <c r="C9" s="22"/>
      <c r="D9" s="22"/>
      <c r="E9" s="22"/>
      <c r="F9" s="22"/>
      <c r="G9" s="22"/>
      <c r="H9" s="22"/>
    </row>
    <row r="10" spans="1:8" x14ac:dyDescent="0.2">
      <c r="A10" s="5"/>
      <c r="B10" s="18" t="s">
        <v>2</v>
      </c>
      <c r="C10" s="22"/>
      <c r="D10" s="22"/>
      <c r="E10" s="22"/>
      <c r="F10" s="22"/>
      <c r="G10" s="22"/>
      <c r="H10" s="22"/>
    </row>
    <row r="11" spans="1:8" x14ac:dyDescent="0.2">
      <c r="A11" s="5"/>
      <c r="B11" s="18"/>
      <c r="C11" s="22"/>
      <c r="D11" s="22"/>
      <c r="E11" s="22"/>
      <c r="F11" s="22"/>
      <c r="G11" s="22"/>
      <c r="H11" s="22"/>
    </row>
    <row r="12" spans="1:8" x14ac:dyDescent="0.2">
      <c r="A12" s="5"/>
      <c r="B12" s="18" t="s">
        <v>41</v>
      </c>
      <c r="C12" s="22"/>
      <c r="D12" s="22"/>
      <c r="E12" s="22"/>
      <c r="F12" s="22"/>
      <c r="G12" s="22"/>
      <c r="H12" s="22"/>
    </row>
    <row r="13" spans="1:8" x14ac:dyDescent="0.2">
      <c r="A13" s="5"/>
      <c r="B13" s="18"/>
      <c r="C13" s="22"/>
      <c r="D13" s="22"/>
      <c r="E13" s="22"/>
      <c r="F13" s="22"/>
      <c r="G13" s="22"/>
      <c r="H13" s="22"/>
    </row>
    <row r="14" spans="1:8" x14ac:dyDescent="0.2">
      <c r="A14" s="5"/>
      <c r="B14" s="18" t="s">
        <v>38</v>
      </c>
      <c r="C14" s="22"/>
      <c r="D14" s="22"/>
      <c r="E14" s="22"/>
      <c r="F14" s="22"/>
      <c r="G14" s="22"/>
      <c r="H14" s="22"/>
    </row>
    <row r="15" spans="1:8" x14ac:dyDescent="0.2">
      <c r="A15" s="6"/>
      <c r="B15" s="19"/>
      <c r="C15" s="23"/>
      <c r="D15" s="23"/>
      <c r="E15" s="23"/>
      <c r="F15" s="23"/>
      <c r="G15" s="23"/>
      <c r="H15" s="23"/>
    </row>
    <row r="16" spans="1:8" x14ac:dyDescent="0.2">
      <c r="A16" s="20"/>
      <c r="B16" s="13" t="s">
        <v>58</v>
      </c>
      <c r="C16" s="17">
        <f>SUM(C5:C15)</f>
        <v>33163382.999999993</v>
      </c>
      <c r="D16" s="17">
        <f t="shared" ref="D16:H16" si="0">SUM(D5:D15)</f>
        <v>137400216</v>
      </c>
      <c r="E16" s="17">
        <f t="shared" si="0"/>
        <v>170563599</v>
      </c>
      <c r="F16" s="17">
        <f t="shared" si="0"/>
        <v>34369319.979999997</v>
      </c>
      <c r="G16" s="17">
        <f t="shared" si="0"/>
        <v>33889392.939999998</v>
      </c>
      <c r="H16" s="17">
        <f t="shared" si="0"/>
        <v>136194279.01999998</v>
      </c>
    </row>
    <row r="18" spans="3:7" x14ac:dyDescent="0.2">
      <c r="F18" s="51"/>
      <c r="G18" s="51"/>
    </row>
    <row r="19" spans="3:7" x14ac:dyDescent="0.2">
      <c r="C19" s="51"/>
      <c r="D19" s="51"/>
      <c r="F19" s="51"/>
      <c r="G19" s="51"/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showGridLines="0" workbookViewId="0">
      <selection sqref="A1:H1"/>
    </sheetView>
  </sheetViews>
  <sheetFormatPr baseColWidth="10" defaultRowHeight="11.25" x14ac:dyDescent="0.2"/>
  <cols>
    <col min="1" max="1" width="2.83203125" style="1" customWidth="1"/>
    <col min="2" max="2" width="60.83203125" style="1" customWidth="1"/>
    <col min="3" max="8" width="18.33203125" style="1" customWidth="1"/>
    <col min="9" max="16384" width="12" style="1"/>
  </cols>
  <sheetData>
    <row r="1" spans="1:8" ht="45" customHeight="1" x14ac:dyDescent="0.2">
      <c r="A1" s="52" t="s">
        <v>138</v>
      </c>
      <c r="B1" s="53"/>
      <c r="C1" s="53"/>
      <c r="D1" s="53"/>
      <c r="E1" s="53"/>
      <c r="F1" s="53"/>
      <c r="G1" s="53"/>
      <c r="H1" s="54"/>
    </row>
    <row r="2" spans="1:8" x14ac:dyDescent="0.2">
      <c r="B2" s="29"/>
      <c r="C2" s="29"/>
      <c r="D2" s="29"/>
      <c r="E2" s="29"/>
      <c r="F2" s="29"/>
      <c r="G2" s="29"/>
      <c r="H2" s="29"/>
    </row>
    <row r="3" spans="1:8" x14ac:dyDescent="0.2">
      <c r="A3" s="57" t="s">
        <v>59</v>
      </c>
      <c r="B3" s="58"/>
      <c r="C3" s="52" t="s">
        <v>65</v>
      </c>
      <c r="D3" s="53"/>
      <c r="E3" s="53"/>
      <c r="F3" s="53"/>
      <c r="G3" s="54"/>
      <c r="H3" s="55" t="s">
        <v>64</v>
      </c>
    </row>
    <row r="4" spans="1:8" ht="24.95" customHeight="1" x14ac:dyDescent="0.2">
      <c r="A4" s="59"/>
      <c r="B4" s="60"/>
      <c r="C4" s="9" t="s">
        <v>60</v>
      </c>
      <c r="D4" s="9" t="s">
        <v>130</v>
      </c>
      <c r="E4" s="9" t="s">
        <v>61</v>
      </c>
      <c r="F4" s="9" t="s">
        <v>62</v>
      </c>
      <c r="G4" s="9" t="s">
        <v>63</v>
      </c>
      <c r="H4" s="56"/>
    </row>
    <row r="5" spans="1:8" x14ac:dyDescent="0.2">
      <c r="A5" s="61"/>
      <c r="B5" s="62"/>
      <c r="C5" s="10">
        <v>1</v>
      </c>
      <c r="D5" s="10">
        <v>2</v>
      </c>
      <c r="E5" s="10" t="s">
        <v>131</v>
      </c>
      <c r="F5" s="10">
        <v>4</v>
      </c>
      <c r="G5" s="10">
        <v>5</v>
      </c>
      <c r="H5" s="10" t="s">
        <v>132</v>
      </c>
    </row>
    <row r="6" spans="1:8" x14ac:dyDescent="0.2">
      <c r="A6" s="30"/>
      <c r="B6" s="26"/>
      <c r="C6" s="38"/>
      <c r="D6" s="38"/>
      <c r="E6" s="38"/>
      <c r="F6" s="38"/>
      <c r="G6" s="38"/>
      <c r="H6" s="38"/>
    </row>
    <row r="7" spans="1:8" x14ac:dyDescent="0.2">
      <c r="A7" s="4" t="s">
        <v>134</v>
      </c>
      <c r="B7" s="24"/>
      <c r="C7" s="15">
        <v>29998594.702410687</v>
      </c>
      <c r="D7" s="15">
        <f>45304216-7746643+4458206+87087794</f>
        <v>129103573</v>
      </c>
      <c r="E7" s="15">
        <f>+C7+D7</f>
        <v>159102167.7024107</v>
      </c>
      <c r="F7" s="15">
        <v>31686506.029999997</v>
      </c>
      <c r="G7" s="15">
        <v>31206578.989999998</v>
      </c>
      <c r="H7" s="15">
        <f>+E7-F7</f>
        <v>127415661.6724107</v>
      </c>
    </row>
    <row r="8" spans="1:8" x14ac:dyDescent="0.2">
      <c r="A8" s="4" t="s">
        <v>135</v>
      </c>
      <c r="B8" s="24"/>
      <c r="C8" s="15">
        <v>3164788.2975893086</v>
      </c>
      <c r="D8" s="15"/>
      <c r="E8" s="15">
        <f t="shared" ref="E8:E9" si="0">+C8+D8</f>
        <v>3164788.2975893086</v>
      </c>
      <c r="F8" s="15">
        <f>1624132.89+450</f>
        <v>1624582.89</v>
      </c>
      <c r="G8" s="15">
        <f>1624132.89+450</f>
        <v>1624582.89</v>
      </c>
      <c r="H8" s="15">
        <f>+E8-F8</f>
        <v>1540205.4075893087</v>
      </c>
    </row>
    <row r="9" spans="1:8" x14ac:dyDescent="0.2">
      <c r="A9" s="4" t="s">
        <v>136</v>
      </c>
      <c r="B9" s="24"/>
      <c r="C9" s="15"/>
      <c r="D9" s="15">
        <f>4946643+2800000+550000</f>
        <v>8296643</v>
      </c>
      <c r="E9" s="15">
        <f t="shared" si="0"/>
        <v>8296643</v>
      </c>
      <c r="F9" s="15">
        <f>1056196.06+2035</f>
        <v>1058231.06</v>
      </c>
      <c r="G9" s="15">
        <f>1056196.06+2035</f>
        <v>1058231.06</v>
      </c>
      <c r="H9" s="15">
        <f t="shared" ref="H9" si="1">+E9-F9</f>
        <v>7238411.9399999995</v>
      </c>
    </row>
    <row r="10" spans="1:8" x14ac:dyDescent="0.2">
      <c r="A10" s="4" t="s">
        <v>53</v>
      </c>
      <c r="B10" s="24"/>
      <c r="C10" s="15"/>
      <c r="D10" s="15"/>
      <c r="E10" s="15"/>
      <c r="F10" s="15"/>
      <c r="G10" s="15"/>
      <c r="H10" s="15"/>
    </row>
    <row r="11" spans="1:8" x14ac:dyDescent="0.2">
      <c r="A11" s="4" t="s">
        <v>54</v>
      </c>
      <c r="B11" s="24"/>
      <c r="C11" s="15"/>
      <c r="D11" s="15"/>
      <c r="E11" s="15"/>
      <c r="F11" s="15"/>
      <c r="G11" s="15"/>
      <c r="H11" s="15"/>
    </row>
    <row r="12" spans="1:8" x14ac:dyDescent="0.2">
      <c r="A12" s="4" t="s">
        <v>55</v>
      </c>
      <c r="B12" s="24"/>
      <c r="C12" s="15"/>
      <c r="D12" s="15"/>
      <c r="E12" s="15"/>
      <c r="F12" s="15"/>
      <c r="G12" s="15"/>
      <c r="H12" s="15"/>
    </row>
    <row r="13" spans="1:8" x14ac:dyDescent="0.2">
      <c r="A13" s="4" t="s">
        <v>56</v>
      </c>
      <c r="B13" s="24"/>
      <c r="C13" s="15"/>
      <c r="D13" s="15"/>
      <c r="E13" s="15"/>
      <c r="F13" s="15"/>
      <c r="G13" s="15"/>
      <c r="H13" s="15"/>
    </row>
    <row r="14" spans="1:8" x14ac:dyDescent="0.2">
      <c r="A14" s="4" t="s">
        <v>57</v>
      </c>
      <c r="B14" s="24"/>
      <c r="C14" s="15"/>
      <c r="D14" s="15"/>
      <c r="E14" s="15"/>
      <c r="F14" s="15"/>
      <c r="G14" s="15"/>
      <c r="H14" s="15"/>
    </row>
    <row r="15" spans="1:8" x14ac:dyDescent="0.2">
      <c r="A15" s="4"/>
      <c r="B15" s="27"/>
      <c r="C15" s="16"/>
      <c r="D15" s="16"/>
      <c r="E15" s="16"/>
      <c r="F15" s="16"/>
      <c r="G15" s="16"/>
      <c r="H15" s="16"/>
    </row>
    <row r="16" spans="1:8" x14ac:dyDescent="0.2">
      <c r="A16" s="28"/>
      <c r="B16" s="49" t="s">
        <v>58</v>
      </c>
      <c r="C16" s="25">
        <f>SUM(C6:C15)</f>
        <v>33163382.999999996</v>
      </c>
      <c r="D16" s="25">
        <f t="shared" ref="D16:H16" si="2">SUM(D6:D15)</f>
        <v>137400216</v>
      </c>
      <c r="E16" s="25">
        <f t="shared" si="2"/>
        <v>170563599</v>
      </c>
      <c r="F16" s="25">
        <f t="shared" si="2"/>
        <v>34369319.979999997</v>
      </c>
      <c r="G16" s="25">
        <f t="shared" si="2"/>
        <v>33889392.939999998</v>
      </c>
      <c r="H16" s="25">
        <f t="shared" si="2"/>
        <v>136194279.02000001</v>
      </c>
    </row>
    <row r="17" spans="1:8" x14ac:dyDescent="0.2">
      <c r="E17" s="51"/>
    </row>
    <row r="18" spans="1:8" x14ac:dyDescent="0.2">
      <c r="D18" s="51"/>
      <c r="F18" s="51"/>
      <c r="G18" s="51"/>
    </row>
    <row r="19" spans="1:8" ht="45" customHeight="1" x14ac:dyDescent="0.2">
      <c r="A19" s="52" t="s">
        <v>138</v>
      </c>
      <c r="B19" s="53"/>
      <c r="C19" s="53"/>
      <c r="D19" s="53"/>
      <c r="E19" s="53"/>
      <c r="F19" s="53"/>
      <c r="G19" s="53"/>
      <c r="H19" s="54"/>
    </row>
    <row r="21" spans="1:8" x14ac:dyDescent="0.2">
      <c r="A21" s="57" t="s">
        <v>59</v>
      </c>
      <c r="B21" s="58"/>
      <c r="C21" s="52" t="s">
        <v>65</v>
      </c>
      <c r="D21" s="53"/>
      <c r="E21" s="53"/>
      <c r="F21" s="53"/>
      <c r="G21" s="54"/>
      <c r="H21" s="55" t="s">
        <v>64</v>
      </c>
    </row>
    <row r="22" spans="1:8" ht="22.5" x14ac:dyDescent="0.2">
      <c r="A22" s="59"/>
      <c r="B22" s="60"/>
      <c r="C22" s="9" t="s">
        <v>60</v>
      </c>
      <c r="D22" s="9" t="s">
        <v>130</v>
      </c>
      <c r="E22" s="9" t="s">
        <v>61</v>
      </c>
      <c r="F22" s="9" t="s">
        <v>62</v>
      </c>
      <c r="G22" s="9" t="s">
        <v>63</v>
      </c>
      <c r="H22" s="56"/>
    </row>
    <row r="23" spans="1:8" x14ac:dyDescent="0.2">
      <c r="A23" s="61"/>
      <c r="B23" s="62"/>
      <c r="C23" s="10">
        <v>1</v>
      </c>
      <c r="D23" s="10">
        <v>2</v>
      </c>
      <c r="E23" s="10" t="s">
        <v>131</v>
      </c>
      <c r="F23" s="10">
        <v>4</v>
      </c>
      <c r="G23" s="10">
        <v>5</v>
      </c>
      <c r="H23" s="10" t="s">
        <v>132</v>
      </c>
    </row>
    <row r="24" spans="1:8" x14ac:dyDescent="0.2">
      <c r="A24" s="30"/>
      <c r="B24" s="31"/>
      <c r="C24" s="35"/>
      <c r="D24" s="35"/>
      <c r="E24" s="35"/>
      <c r="F24" s="35"/>
      <c r="G24" s="35"/>
      <c r="H24" s="35"/>
    </row>
    <row r="25" spans="1:8" x14ac:dyDescent="0.2">
      <c r="A25" s="4" t="s">
        <v>8</v>
      </c>
      <c r="B25" s="2"/>
      <c r="C25" s="36"/>
      <c r="D25" s="36"/>
      <c r="E25" s="36"/>
      <c r="F25" s="36"/>
      <c r="G25" s="36"/>
      <c r="H25" s="36"/>
    </row>
    <row r="26" spans="1:8" x14ac:dyDescent="0.2">
      <c r="A26" s="4" t="s">
        <v>9</v>
      </c>
      <c r="B26" s="2"/>
      <c r="C26" s="36"/>
      <c r="D26" s="36"/>
      <c r="E26" s="36"/>
      <c r="F26" s="36"/>
      <c r="G26" s="36"/>
      <c r="H26" s="36"/>
    </row>
    <row r="27" spans="1:8" x14ac:dyDescent="0.2">
      <c r="A27" s="4" t="s">
        <v>10</v>
      </c>
      <c r="B27" s="2"/>
      <c r="C27" s="36"/>
      <c r="D27" s="36"/>
      <c r="E27" s="36"/>
      <c r="F27" s="36"/>
      <c r="G27" s="36"/>
      <c r="H27" s="36"/>
    </row>
    <row r="28" spans="1:8" x14ac:dyDescent="0.2">
      <c r="A28" s="4" t="s">
        <v>11</v>
      </c>
      <c r="B28" s="2"/>
      <c r="C28" s="36"/>
      <c r="D28" s="36"/>
      <c r="E28" s="36"/>
      <c r="F28" s="36"/>
      <c r="G28" s="36"/>
      <c r="H28" s="36"/>
    </row>
    <row r="29" spans="1:8" x14ac:dyDescent="0.2">
      <c r="A29" s="4"/>
      <c r="B29" s="2"/>
      <c r="C29" s="37"/>
      <c r="D29" s="37"/>
      <c r="E29" s="37"/>
      <c r="F29" s="37"/>
      <c r="G29" s="37"/>
      <c r="H29" s="37"/>
    </row>
    <row r="30" spans="1:8" x14ac:dyDescent="0.2">
      <c r="A30" s="28"/>
      <c r="B30" s="49" t="s">
        <v>58</v>
      </c>
      <c r="C30" s="25"/>
      <c r="D30" s="25"/>
      <c r="E30" s="25"/>
      <c r="F30" s="25"/>
      <c r="G30" s="25"/>
      <c r="H30" s="25"/>
    </row>
    <row r="33" spans="1:8" ht="45" customHeight="1" x14ac:dyDescent="0.2">
      <c r="A33" s="52" t="s">
        <v>138</v>
      </c>
      <c r="B33" s="53"/>
      <c r="C33" s="53"/>
      <c r="D33" s="53"/>
      <c r="E33" s="53"/>
      <c r="F33" s="53"/>
      <c r="G33" s="53"/>
      <c r="H33" s="54"/>
    </row>
    <row r="34" spans="1:8" x14ac:dyDescent="0.2">
      <c r="A34" s="57" t="s">
        <v>59</v>
      </c>
      <c r="B34" s="58"/>
      <c r="C34" s="52" t="s">
        <v>65</v>
      </c>
      <c r="D34" s="53"/>
      <c r="E34" s="53"/>
      <c r="F34" s="53"/>
      <c r="G34" s="54"/>
      <c r="H34" s="55" t="s">
        <v>64</v>
      </c>
    </row>
    <row r="35" spans="1:8" ht="22.5" x14ac:dyDescent="0.2">
      <c r="A35" s="59"/>
      <c r="B35" s="60"/>
      <c r="C35" s="9" t="s">
        <v>60</v>
      </c>
      <c r="D35" s="9" t="s">
        <v>130</v>
      </c>
      <c r="E35" s="9" t="s">
        <v>61</v>
      </c>
      <c r="F35" s="9" t="s">
        <v>62</v>
      </c>
      <c r="G35" s="9" t="s">
        <v>63</v>
      </c>
      <c r="H35" s="56"/>
    </row>
    <row r="36" spans="1:8" x14ac:dyDescent="0.2">
      <c r="A36" s="61"/>
      <c r="B36" s="62"/>
      <c r="C36" s="10">
        <v>1</v>
      </c>
      <c r="D36" s="10">
        <v>2</v>
      </c>
      <c r="E36" s="10" t="s">
        <v>131</v>
      </c>
      <c r="F36" s="10">
        <v>4</v>
      </c>
      <c r="G36" s="10">
        <v>5</v>
      </c>
      <c r="H36" s="10" t="s">
        <v>132</v>
      </c>
    </row>
    <row r="37" spans="1:8" x14ac:dyDescent="0.2">
      <c r="A37" s="30"/>
      <c r="B37" s="31"/>
      <c r="C37" s="35"/>
      <c r="D37" s="35"/>
      <c r="E37" s="35"/>
      <c r="F37" s="35"/>
      <c r="G37" s="35"/>
      <c r="H37" s="35"/>
    </row>
    <row r="38" spans="1:8" ht="22.5" x14ac:dyDescent="0.2">
      <c r="A38" s="4"/>
      <c r="B38" s="33" t="s">
        <v>13</v>
      </c>
      <c r="C38" s="36"/>
      <c r="D38" s="36"/>
      <c r="E38" s="36"/>
      <c r="F38" s="36"/>
      <c r="G38" s="36"/>
      <c r="H38" s="36"/>
    </row>
    <row r="39" spans="1:8" x14ac:dyDescent="0.2">
      <c r="A39" s="4"/>
      <c r="B39" s="33"/>
      <c r="C39" s="36"/>
      <c r="D39" s="36"/>
      <c r="E39" s="36"/>
      <c r="F39" s="36"/>
      <c r="G39" s="36"/>
      <c r="H39" s="36"/>
    </row>
    <row r="40" spans="1:8" x14ac:dyDescent="0.2">
      <c r="A40" s="4"/>
      <c r="B40" s="33" t="s">
        <v>12</v>
      </c>
      <c r="C40" s="36"/>
      <c r="D40" s="36"/>
      <c r="E40" s="36"/>
      <c r="F40" s="36"/>
      <c r="G40" s="36"/>
      <c r="H40" s="36"/>
    </row>
    <row r="41" spans="1:8" x14ac:dyDescent="0.2">
      <c r="A41" s="4"/>
      <c r="B41" s="33"/>
      <c r="C41" s="36"/>
      <c r="D41" s="36"/>
      <c r="E41" s="36"/>
      <c r="F41" s="36"/>
      <c r="G41" s="36"/>
      <c r="H41" s="36"/>
    </row>
    <row r="42" spans="1:8" ht="22.5" x14ac:dyDescent="0.2">
      <c r="A42" s="4"/>
      <c r="B42" s="33" t="s">
        <v>14</v>
      </c>
      <c r="C42" s="36"/>
      <c r="D42" s="36"/>
      <c r="E42" s="36"/>
      <c r="F42" s="36"/>
      <c r="G42" s="36"/>
      <c r="H42" s="36"/>
    </row>
    <row r="43" spans="1:8" x14ac:dyDescent="0.2">
      <c r="A43" s="4"/>
      <c r="B43" s="33"/>
      <c r="C43" s="36"/>
      <c r="D43" s="36"/>
      <c r="E43" s="36"/>
      <c r="F43" s="36"/>
      <c r="G43" s="36"/>
      <c r="H43" s="36"/>
    </row>
    <row r="44" spans="1:8" ht="22.5" x14ac:dyDescent="0.2">
      <c r="A44" s="4"/>
      <c r="B44" s="33" t="s">
        <v>26</v>
      </c>
      <c r="C44" s="36"/>
      <c r="D44" s="36"/>
      <c r="E44" s="36"/>
      <c r="F44" s="36"/>
      <c r="G44" s="36"/>
      <c r="H44" s="36"/>
    </row>
    <row r="45" spans="1:8" x14ac:dyDescent="0.2">
      <c r="A45" s="4"/>
      <c r="B45" s="33"/>
      <c r="C45" s="36"/>
      <c r="D45" s="36"/>
      <c r="E45" s="36"/>
      <c r="F45" s="36"/>
      <c r="G45" s="36"/>
      <c r="H45" s="36"/>
    </row>
    <row r="46" spans="1:8" ht="22.5" x14ac:dyDescent="0.2">
      <c r="A46" s="4"/>
      <c r="B46" s="33" t="s">
        <v>27</v>
      </c>
      <c r="C46" s="36"/>
      <c r="D46" s="36"/>
      <c r="E46" s="36"/>
      <c r="F46" s="36"/>
      <c r="G46" s="36"/>
      <c r="H46" s="36"/>
    </row>
    <row r="47" spans="1:8" x14ac:dyDescent="0.2">
      <c r="A47" s="4"/>
      <c r="B47" s="33"/>
      <c r="C47" s="36"/>
      <c r="D47" s="36"/>
      <c r="E47" s="36"/>
      <c r="F47" s="36"/>
      <c r="G47" s="36"/>
      <c r="H47" s="36"/>
    </row>
    <row r="48" spans="1:8" ht="22.5" x14ac:dyDescent="0.2">
      <c r="A48" s="4"/>
      <c r="B48" s="33" t="s">
        <v>34</v>
      </c>
      <c r="C48" s="36"/>
      <c r="D48" s="36"/>
      <c r="E48" s="36"/>
      <c r="F48" s="36"/>
      <c r="G48" s="36"/>
      <c r="H48" s="36"/>
    </row>
    <row r="49" spans="1:8" x14ac:dyDescent="0.2">
      <c r="A49" s="4"/>
      <c r="B49" s="33"/>
      <c r="C49" s="36"/>
      <c r="D49" s="36"/>
      <c r="E49" s="36"/>
      <c r="F49" s="36"/>
      <c r="G49" s="36"/>
      <c r="H49" s="36"/>
    </row>
    <row r="50" spans="1:8" x14ac:dyDescent="0.2">
      <c r="A50" s="4"/>
      <c r="B50" s="33" t="s">
        <v>15</v>
      </c>
      <c r="C50" s="36"/>
      <c r="D50" s="36"/>
      <c r="E50" s="36"/>
      <c r="F50" s="36"/>
      <c r="G50" s="36"/>
      <c r="H50" s="36"/>
    </row>
    <row r="51" spans="1:8" x14ac:dyDescent="0.2">
      <c r="A51" s="32"/>
      <c r="B51" s="34"/>
      <c r="C51" s="37"/>
      <c r="D51" s="37"/>
      <c r="E51" s="37"/>
      <c r="F51" s="37"/>
      <c r="G51" s="37"/>
      <c r="H51" s="37"/>
    </row>
    <row r="52" spans="1:8" x14ac:dyDescent="0.2">
      <c r="A52" s="28"/>
      <c r="B52" s="49" t="s">
        <v>58</v>
      </c>
      <c r="C52" s="25"/>
      <c r="D52" s="25"/>
      <c r="E52" s="25"/>
      <c r="F52" s="25"/>
      <c r="G52" s="25"/>
      <c r="H52" s="25"/>
    </row>
  </sheetData>
  <sheetProtection formatCells="0" formatColumns="0" formatRows="0" insertRows="0" deleteRows="0" autoFilter="0"/>
  <mergeCells count="12">
    <mergeCell ref="A33:H33"/>
    <mergeCell ref="A34:B36"/>
    <mergeCell ref="C34:G34"/>
    <mergeCell ref="H34:H35"/>
    <mergeCell ref="C21:G21"/>
    <mergeCell ref="H21:H22"/>
    <mergeCell ref="A1:H1"/>
    <mergeCell ref="A3:B5"/>
    <mergeCell ref="A19:H19"/>
    <mergeCell ref="A21:B23"/>
    <mergeCell ref="C3:G3"/>
    <mergeCell ref="H3:H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showGridLines="0" workbookViewId="0">
      <selection activeCell="B6" sqref="B6"/>
    </sheetView>
  </sheetViews>
  <sheetFormatPr baseColWidth="10" defaultRowHeight="11.25" x14ac:dyDescent="0.2"/>
  <cols>
    <col min="1" max="1" width="4.83203125" style="3" customWidth="1"/>
    <col min="2" max="2" width="65.83203125" style="3" customWidth="1"/>
    <col min="3" max="8" width="18.33203125" style="3" customWidth="1"/>
    <col min="9" max="16384" width="12" style="3"/>
  </cols>
  <sheetData>
    <row r="1" spans="1:8" ht="50.1" customHeight="1" x14ac:dyDescent="0.2">
      <c r="A1" s="52" t="s">
        <v>137</v>
      </c>
      <c r="B1" s="53"/>
      <c r="C1" s="53"/>
      <c r="D1" s="53"/>
      <c r="E1" s="53"/>
      <c r="F1" s="53"/>
      <c r="G1" s="53"/>
      <c r="H1" s="54"/>
    </row>
    <row r="2" spans="1:8" x14ac:dyDescent="0.2">
      <c r="A2" s="57" t="s">
        <v>59</v>
      </c>
      <c r="B2" s="58"/>
      <c r="C2" s="52" t="s">
        <v>65</v>
      </c>
      <c r="D2" s="53"/>
      <c r="E2" s="53"/>
      <c r="F2" s="53"/>
      <c r="G2" s="54"/>
      <c r="H2" s="55" t="s">
        <v>64</v>
      </c>
    </row>
    <row r="3" spans="1:8" ht="24.95" customHeight="1" x14ac:dyDescent="0.2">
      <c r="A3" s="59"/>
      <c r="B3" s="60"/>
      <c r="C3" s="9" t="s">
        <v>60</v>
      </c>
      <c r="D3" s="9" t="s">
        <v>130</v>
      </c>
      <c r="E3" s="9" t="s">
        <v>61</v>
      </c>
      <c r="F3" s="9" t="s">
        <v>62</v>
      </c>
      <c r="G3" s="9" t="s">
        <v>63</v>
      </c>
      <c r="H3" s="56"/>
    </row>
    <row r="4" spans="1:8" x14ac:dyDescent="0.2">
      <c r="A4" s="61"/>
      <c r="B4" s="62"/>
      <c r="C4" s="10">
        <v>1</v>
      </c>
      <c r="D4" s="10">
        <v>2</v>
      </c>
      <c r="E4" s="10" t="s">
        <v>131</v>
      </c>
      <c r="F4" s="10">
        <v>4</v>
      </c>
      <c r="G4" s="10">
        <v>5</v>
      </c>
      <c r="H4" s="10" t="s">
        <v>132</v>
      </c>
    </row>
    <row r="5" spans="1:8" x14ac:dyDescent="0.2">
      <c r="A5" s="46"/>
      <c r="B5" s="47"/>
      <c r="C5" s="14"/>
      <c r="D5" s="14"/>
      <c r="E5" s="14"/>
      <c r="F5" s="14"/>
      <c r="G5" s="14"/>
      <c r="H5" s="14"/>
    </row>
    <row r="6" spans="1:8" x14ac:dyDescent="0.2">
      <c r="A6" s="43" t="s">
        <v>16</v>
      </c>
      <c r="B6" s="41"/>
      <c r="C6" s="15"/>
      <c r="D6" s="15"/>
      <c r="E6" s="15"/>
      <c r="F6" s="15"/>
      <c r="G6" s="15"/>
      <c r="H6" s="15"/>
    </row>
    <row r="7" spans="1:8" x14ac:dyDescent="0.2">
      <c r="A7" s="40"/>
      <c r="B7" s="44" t="s">
        <v>42</v>
      </c>
      <c r="C7" s="15"/>
      <c r="D7" s="15"/>
      <c r="E7" s="15"/>
      <c r="F7" s="15"/>
      <c r="G7" s="15"/>
      <c r="H7" s="15"/>
    </row>
    <row r="8" spans="1:8" x14ac:dyDescent="0.2">
      <c r="A8" s="40"/>
      <c r="B8" s="44" t="s">
        <v>17</v>
      </c>
      <c r="C8" s="15"/>
      <c r="D8" s="15"/>
      <c r="E8" s="15"/>
      <c r="F8" s="15"/>
      <c r="G8" s="15"/>
      <c r="H8" s="15"/>
    </row>
    <row r="9" spans="1:8" x14ac:dyDescent="0.2">
      <c r="A9" s="40"/>
      <c r="B9" s="44" t="s">
        <v>43</v>
      </c>
      <c r="C9" s="15"/>
      <c r="D9" s="15"/>
      <c r="E9" s="15"/>
      <c r="F9" s="15"/>
      <c r="G9" s="15"/>
      <c r="H9" s="15"/>
    </row>
    <row r="10" spans="1:8" x14ac:dyDescent="0.2">
      <c r="A10" s="40"/>
      <c r="B10" s="44" t="s">
        <v>3</v>
      </c>
      <c r="C10" s="15"/>
      <c r="D10" s="15"/>
      <c r="E10" s="15"/>
      <c r="F10" s="15"/>
      <c r="G10" s="15"/>
      <c r="H10" s="15"/>
    </row>
    <row r="11" spans="1:8" x14ac:dyDescent="0.2">
      <c r="A11" s="40"/>
      <c r="B11" s="44" t="s">
        <v>23</v>
      </c>
      <c r="C11" s="15"/>
      <c r="D11" s="15"/>
      <c r="E11" s="15"/>
      <c r="F11" s="15"/>
      <c r="G11" s="15"/>
      <c r="H11" s="15"/>
    </row>
    <row r="12" spans="1:8" x14ac:dyDescent="0.2">
      <c r="A12" s="40"/>
      <c r="B12" s="44" t="s">
        <v>18</v>
      </c>
      <c r="C12" s="15"/>
      <c r="D12" s="15"/>
      <c r="E12" s="15"/>
      <c r="F12" s="15"/>
      <c r="G12" s="15"/>
      <c r="H12" s="15"/>
    </row>
    <row r="13" spans="1:8" x14ac:dyDescent="0.2">
      <c r="A13" s="40"/>
      <c r="B13" s="44" t="s">
        <v>44</v>
      </c>
      <c r="C13" s="15"/>
      <c r="D13" s="15"/>
      <c r="E13" s="15"/>
      <c r="F13" s="15"/>
      <c r="G13" s="15"/>
      <c r="H13" s="15"/>
    </row>
    <row r="14" spans="1:8" x14ac:dyDescent="0.2">
      <c r="A14" s="40"/>
      <c r="B14" s="44" t="s">
        <v>19</v>
      </c>
      <c r="C14" s="15"/>
      <c r="D14" s="15"/>
      <c r="E14" s="15"/>
      <c r="F14" s="15"/>
      <c r="G14" s="15"/>
      <c r="H14" s="15"/>
    </row>
    <row r="15" spans="1:8" x14ac:dyDescent="0.2">
      <c r="A15" s="42"/>
      <c r="B15" s="44"/>
      <c r="C15" s="15"/>
      <c r="D15" s="15"/>
      <c r="E15" s="15"/>
      <c r="F15" s="15"/>
      <c r="G15" s="15"/>
      <c r="H15" s="15"/>
    </row>
    <row r="16" spans="1:8" x14ac:dyDescent="0.2">
      <c r="A16" s="43" t="s">
        <v>20</v>
      </c>
      <c r="B16" s="45"/>
      <c r="C16" s="15"/>
      <c r="D16" s="15"/>
      <c r="E16" s="15"/>
      <c r="F16" s="15"/>
      <c r="G16" s="15"/>
      <c r="H16" s="15"/>
    </row>
    <row r="17" spans="1:8" x14ac:dyDescent="0.2">
      <c r="A17" s="40"/>
      <c r="B17" s="44" t="s">
        <v>45</v>
      </c>
      <c r="C17" s="15"/>
      <c r="D17" s="15"/>
      <c r="E17" s="15"/>
      <c r="F17" s="15"/>
      <c r="G17" s="15"/>
      <c r="H17" s="15"/>
    </row>
    <row r="18" spans="1:8" x14ac:dyDescent="0.2">
      <c r="A18" s="40"/>
      <c r="B18" s="44" t="s">
        <v>28</v>
      </c>
      <c r="C18" s="15"/>
      <c r="D18" s="15"/>
      <c r="E18" s="15"/>
      <c r="F18" s="15"/>
      <c r="G18" s="15"/>
      <c r="H18" s="15"/>
    </row>
    <row r="19" spans="1:8" x14ac:dyDescent="0.2">
      <c r="A19" s="40"/>
      <c r="B19" s="44" t="s">
        <v>21</v>
      </c>
      <c r="C19" s="15"/>
      <c r="D19" s="15"/>
      <c r="E19" s="15"/>
      <c r="F19" s="15"/>
      <c r="G19" s="15"/>
      <c r="H19" s="15"/>
    </row>
    <row r="20" spans="1:8" x14ac:dyDescent="0.2">
      <c r="A20" s="40"/>
      <c r="B20" s="44" t="s">
        <v>46</v>
      </c>
      <c r="C20" s="15"/>
      <c r="D20" s="15"/>
      <c r="E20" s="15"/>
      <c r="F20" s="15"/>
      <c r="G20" s="15"/>
      <c r="H20" s="15"/>
    </row>
    <row r="21" spans="1:8" x14ac:dyDescent="0.2">
      <c r="A21" s="40"/>
      <c r="B21" s="44" t="s">
        <v>47</v>
      </c>
      <c r="C21" s="15">
        <v>33163382.999999996</v>
      </c>
      <c r="D21" s="15">
        <f>50312422+87087794</f>
        <v>137400216</v>
      </c>
      <c r="E21" s="15">
        <f>+C21+D21</f>
        <v>170563599</v>
      </c>
      <c r="F21" s="15">
        <v>34369319.979999997</v>
      </c>
      <c r="G21" s="15">
        <v>33889392.939999998</v>
      </c>
      <c r="H21" s="15">
        <f>+E21-F21</f>
        <v>136194279.02000001</v>
      </c>
    </row>
    <row r="22" spans="1:8" x14ac:dyDescent="0.2">
      <c r="A22" s="40"/>
      <c r="B22" s="44" t="s">
        <v>48</v>
      </c>
      <c r="C22" s="15"/>
      <c r="D22" s="15"/>
      <c r="E22" s="15"/>
      <c r="F22" s="15"/>
      <c r="G22" s="15"/>
      <c r="H22" s="15"/>
    </row>
    <row r="23" spans="1:8" x14ac:dyDescent="0.2">
      <c r="A23" s="40"/>
      <c r="B23" s="44" t="s">
        <v>4</v>
      </c>
      <c r="C23" s="15"/>
      <c r="D23" s="15"/>
      <c r="E23" s="15"/>
      <c r="F23" s="15"/>
      <c r="G23" s="15"/>
      <c r="H23" s="15"/>
    </row>
    <row r="24" spans="1:8" x14ac:dyDescent="0.2">
      <c r="A24" s="42"/>
      <c r="B24" s="44"/>
      <c r="C24" s="15"/>
      <c r="D24" s="15"/>
      <c r="E24" s="15"/>
      <c r="F24" s="15"/>
      <c r="G24" s="15"/>
      <c r="H24" s="15"/>
    </row>
    <row r="25" spans="1:8" x14ac:dyDescent="0.2">
      <c r="A25" s="43" t="s">
        <v>49</v>
      </c>
      <c r="B25" s="45"/>
      <c r="C25" s="15"/>
      <c r="D25" s="15"/>
      <c r="E25" s="15"/>
      <c r="F25" s="15"/>
      <c r="G25" s="15"/>
      <c r="H25" s="15"/>
    </row>
    <row r="26" spans="1:8" x14ac:dyDescent="0.2">
      <c r="A26" s="40"/>
      <c r="B26" s="44" t="s">
        <v>29</v>
      </c>
      <c r="C26" s="15"/>
      <c r="D26" s="15"/>
      <c r="E26" s="15"/>
      <c r="F26" s="15"/>
      <c r="G26" s="15"/>
      <c r="H26" s="15"/>
    </row>
    <row r="27" spans="1:8" x14ac:dyDescent="0.2">
      <c r="A27" s="40"/>
      <c r="B27" s="44" t="s">
        <v>24</v>
      </c>
      <c r="C27" s="15"/>
      <c r="D27" s="15"/>
      <c r="E27" s="15"/>
      <c r="F27" s="15"/>
      <c r="G27" s="15"/>
      <c r="H27" s="15"/>
    </row>
    <row r="28" spans="1:8" x14ac:dyDescent="0.2">
      <c r="A28" s="40"/>
      <c r="B28" s="44" t="s">
        <v>30</v>
      </c>
      <c r="C28" s="15"/>
      <c r="D28" s="15"/>
      <c r="E28" s="15"/>
      <c r="F28" s="15"/>
      <c r="G28" s="15"/>
      <c r="H28" s="15"/>
    </row>
    <row r="29" spans="1:8" x14ac:dyDescent="0.2">
      <c r="A29" s="40"/>
      <c r="B29" s="44" t="s">
        <v>50</v>
      </c>
      <c r="C29" s="15"/>
      <c r="D29" s="15"/>
      <c r="E29" s="15"/>
      <c r="F29" s="15"/>
      <c r="G29" s="15"/>
      <c r="H29" s="15"/>
    </row>
    <row r="30" spans="1:8" x14ac:dyDescent="0.2">
      <c r="A30" s="40"/>
      <c r="B30" s="44" t="s">
        <v>22</v>
      </c>
      <c r="C30" s="15"/>
      <c r="D30" s="15"/>
      <c r="E30" s="15"/>
      <c r="F30" s="15"/>
      <c r="G30" s="15"/>
      <c r="H30" s="15"/>
    </row>
    <row r="31" spans="1:8" x14ac:dyDescent="0.2">
      <c r="A31" s="40"/>
      <c r="B31" s="44" t="s">
        <v>5</v>
      </c>
      <c r="C31" s="15"/>
      <c r="D31" s="15"/>
      <c r="E31" s="15"/>
      <c r="F31" s="15"/>
      <c r="G31" s="15"/>
      <c r="H31" s="15"/>
    </row>
    <row r="32" spans="1:8" x14ac:dyDescent="0.2">
      <c r="A32" s="40"/>
      <c r="B32" s="44" t="s">
        <v>6</v>
      </c>
      <c r="C32" s="15"/>
      <c r="D32" s="15"/>
      <c r="E32" s="15"/>
      <c r="F32" s="15"/>
      <c r="G32" s="15"/>
      <c r="H32" s="15"/>
    </row>
    <row r="33" spans="1:8" x14ac:dyDescent="0.2">
      <c r="A33" s="40"/>
      <c r="B33" s="44" t="s">
        <v>51</v>
      </c>
      <c r="C33" s="15"/>
      <c r="D33" s="15"/>
      <c r="E33" s="15"/>
      <c r="F33" s="15"/>
      <c r="G33" s="15"/>
      <c r="H33" s="15"/>
    </row>
    <row r="34" spans="1:8" x14ac:dyDescent="0.2">
      <c r="A34" s="40"/>
      <c r="B34" s="44" t="s">
        <v>31</v>
      </c>
      <c r="C34" s="15"/>
      <c r="D34" s="15"/>
      <c r="E34" s="15"/>
      <c r="F34" s="15"/>
      <c r="G34" s="15"/>
      <c r="H34" s="15"/>
    </row>
    <row r="35" spans="1:8" x14ac:dyDescent="0.2">
      <c r="A35" s="42"/>
      <c r="B35" s="44"/>
      <c r="C35" s="15"/>
      <c r="D35" s="15"/>
      <c r="E35" s="15"/>
      <c r="F35" s="15"/>
      <c r="G35" s="15"/>
      <c r="H35" s="15"/>
    </row>
    <row r="36" spans="1:8" x14ac:dyDescent="0.2">
      <c r="A36" s="43" t="s">
        <v>32</v>
      </c>
      <c r="B36" s="45"/>
      <c r="C36" s="15"/>
      <c r="D36" s="15"/>
      <c r="E36" s="15"/>
      <c r="F36" s="15"/>
      <c r="G36" s="15"/>
      <c r="H36" s="15"/>
    </row>
    <row r="37" spans="1:8" x14ac:dyDescent="0.2">
      <c r="A37" s="40"/>
      <c r="B37" s="44" t="s">
        <v>52</v>
      </c>
      <c r="C37" s="15"/>
      <c r="D37" s="15"/>
      <c r="E37" s="15"/>
      <c r="F37" s="15"/>
      <c r="G37" s="15"/>
      <c r="H37" s="15"/>
    </row>
    <row r="38" spans="1:8" ht="22.5" x14ac:dyDescent="0.2">
      <c r="A38" s="40"/>
      <c r="B38" s="44" t="s">
        <v>25</v>
      </c>
      <c r="C38" s="15"/>
      <c r="D38" s="15"/>
      <c r="E38" s="15"/>
      <c r="F38" s="15"/>
      <c r="G38" s="15"/>
      <c r="H38" s="15"/>
    </row>
    <row r="39" spans="1:8" x14ac:dyDescent="0.2">
      <c r="A39" s="40"/>
      <c r="B39" s="44" t="s">
        <v>33</v>
      </c>
      <c r="C39" s="15"/>
      <c r="D39" s="15"/>
      <c r="E39" s="15"/>
      <c r="F39" s="15"/>
      <c r="G39" s="15"/>
      <c r="H39" s="15"/>
    </row>
    <row r="40" spans="1:8" x14ac:dyDescent="0.2">
      <c r="A40" s="40"/>
      <c r="B40" s="44" t="s">
        <v>7</v>
      </c>
      <c r="C40" s="15"/>
      <c r="D40" s="15"/>
      <c r="E40" s="15"/>
      <c r="F40" s="15"/>
      <c r="G40" s="15"/>
      <c r="H40" s="15"/>
    </row>
    <row r="41" spans="1:8" x14ac:dyDescent="0.2">
      <c r="A41" s="42"/>
      <c r="B41" s="44"/>
      <c r="C41" s="15"/>
      <c r="D41" s="15"/>
      <c r="E41" s="15"/>
      <c r="F41" s="15"/>
      <c r="G41" s="15"/>
      <c r="H41" s="15"/>
    </row>
    <row r="42" spans="1:8" x14ac:dyDescent="0.2">
      <c r="A42" s="48"/>
      <c r="B42" s="49" t="s">
        <v>58</v>
      </c>
      <c r="C42" s="25">
        <f>+C21</f>
        <v>33163382.999999996</v>
      </c>
      <c r="D42" s="25">
        <f t="shared" ref="D42:H42" si="0">+D21</f>
        <v>137400216</v>
      </c>
      <c r="E42" s="25">
        <f t="shared" si="0"/>
        <v>170563599</v>
      </c>
      <c r="F42" s="25">
        <f t="shared" si="0"/>
        <v>34369319.979999997</v>
      </c>
      <c r="G42" s="25">
        <f t="shared" si="0"/>
        <v>33889392.939999998</v>
      </c>
      <c r="H42" s="25">
        <f t="shared" si="0"/>
        <v>136194279.02000001</v>
      </c>
    </row>
    <row r="43" spans="1:8" x14ac:dyDescent="0.2">
      <c r="A43" s="39"/>
      <c r="B43" s="39"/>
      <c r="C43" s="39"/>
      <c r="D43" s="39"/>
      <c r="E43" s="39"/>
      <c r="F43" s="39"/>
      <c r="G43" s="39"/>
      <c r="H43" s="39"/>
    </row>
    <row r="44" spans="1:8" x14ac:dyDescent="0.2">
      <c r="A44" s="39"/>
      <c r="B44" s="39"/>
      <c r="C44" s="39"/>
      <c r="D44" s="39"/>
      <c r="E44" s="39"/>
      <c r="F44" s="39"/>
      <c r="G44" s="39"/>
      <c r="H44" s="39"/>
    </row>
    <row r="45" spans="1:8" x14ac:dyDescent="0.2">
      <c r="A45" s="39"/>
      <c r="B45" s="39"/>
      <c r="C45" s="39"/>
      <c r="D45" s="39"/>
      <c r="E45" s="39"/>
      <c r="F45" s="39"/>
      <c r="G45" s="39"/>
      <c r="H45" s="39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www.w3.org/XML/1998/namespace"/>
    <ds:schemaRef ds:uri="http://purl.org/dc/terms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hp</cp:lastModifiedBy>
  <cp:lastPrinted>2018-03-08T21:21:25Z</cp:lastPrinted>
  <dcterms:created xsi:type="dcterms:W3CDTF">2014-02-10T03:37:14Z</dcterms:created>
  <dcterms:modified xsi:type="dcterms:W3CDTF">2021-01-18T15:40:41Z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